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
    </mc:Choice>
  </mc:AlternateContent>
  <workbookProtection lockStructure="1"/>
  <bookViews>
    <workbookView xWindow="0" yWindow="0" windowWidth="24000" windowHeight="9000"/>
  </bookViews>
  <sheets>
    <sheet name="2021 Sub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3" i="1" l="1"/>
  <c r="AR24" i="1"/>
  <c r="AR25" i="1"/>
  <c r="AR34" i="1"/>
  <c r="AR40" i="1"/>
  <c r="AQ37" i="1"/>
  <c r="AR37" i="1"/>
  <c r="AQ36" i="1"/>
  <c r="AR36" i="1"/>
  <c r="AM39" i="1"/>
  <c r="AM37" i="1"/>
  <c r="AM36" i="1"/>
  <c r="AM35" i="1"/>
  <c r="AR39" i="1"/>
  <c r="AR35" i="1"/>
  <c r="AQ35" i="1"/>
  <c r="AQ33" i="1"/>
  <c r="AQ32" i="1"/>
  <c r="AQ31" i="1"/>
  <c r="AQ30" i="1"/>
  <c r="AQ29" i="1"/>
  <c r="AQ28" i="1"/>
  <c r="AQ27" i="1"/>
  <c r="AR27" i="1"/>
  <c r="AQ26" i="1"/>
  <c r="AR26" i="1"/>
  <c r="AM33" i="1"/>
  <c r="AM32" i="1"/>
  <c r="AM31" i="1"/>
  <c r="AM30" i="1"/>
  <c r="AM29" i="1"/>
  <c r="AM28" i="1"/>
  <c r="AM27" i="1"/>
  <c r="AM26" i="1"/>
  <c r="AM25" i="1"/>
  <c r="AM24" i="1"/>
  <c r="AM23" i="1"/>
  <c r="AM22" i="1"/>
  <c r="AM21" i="1"/>
  <c r="AM20" i="1"/>
  <c r="AM19" i="1"/>
  <c r="AM18" i="1"/>
  <c r="AM17" i="1"/>
  <c r="AM16" i="1"/>
  <c r="AR33" i="1"/>
  <c r="AR32" i="1"/>
  <c r="AR31" i="1"/>
  <c r="AR30" i="1"/>
  <c r="AR29" i="1"/>
  <c r="AR28" i="1"/>
  <c r="AR22" i="1"/>
  <c r="AR21" i="1"/>
  <c r="AR20" i="1"/>
  <c r="AR19" i="1"/>
  <c r="AR18" i="1"/>
  <c r="AR17" i="1"/>
  <c r="AP25" i="1"/>
  <c r="AP24" i="1"/>
  <c r="AP23" i="1"/>
  <c r="AP22" i="1"/>
  <c r="AP21" i="1"/>
  <c r="AP20" i="1"/>
  <c r="AP19" i="1"/>
  <c r="AP18" i="1"/>
  <c r="AP17" i="1"/>
  <c r="AK19" i="1"/>
  <c r="AR41" i="1"/>
  <c r="AF37" i="1"/>
  <c r="AH37" i="1"/>
  <c r="AA33" i="1"/>
  <c r="AA32" i="1"/>
  <c r="AA31" i="1"/>
  <c r="AA30" i="1"/>
  <c r="AA29" i="1"/>
  <c r="AA28" i="1"/>
  <c r="AA27" i="1"/>
  <c r="AA26" i="1"/>
  <c r="AC33" i="1"/>
  <c r="AC32" i="1"/>
  <c r="AC31" i="1"/>
  <c r="AC30" i="1"/>
  <c r="AC29" i="1"/>
  <c r="AC28" i="1"/>
  <c r="AC27" i="1"/>
  <c r="AC26" i="1"/>
  <c r="AC16" i="1"/>
  <c r="V19" i="1"/>
  <c r="X19" i="1"/>
  <c r="V20" i="1"/>
  <c r="AM40" i="1"/>
  <c r="X40" i="1"/>
  <c r="E33" i="1"/>
  <c r="E32" i="1"/>
  <c r="E31" i="1"/>
  <c r="E30" i="1"/>
  <c r="E29" i="1"/>
  <c r="E28" i="1"/>
  <c r="E27" i="1"/>
  <c r="E26" i="1"/>
  <c r="E25" i="1"/>
  <c r="E24" i="1"/>
  <c r="E23" i="1"/>
  <c r="E22" i="1"/>
  <c r="E21" i="1"/>
  <c r="E20" i="1"/>
  <c r="E19" i="1"/>
  <c r="E18" i="1"/>
  <c r="E17" i="1"/>
  <c r="P33" i="1"/>
  <c r="AP33" i="1"/>
  <c r="P32" i="1"/>
  <c r="AP32" i="1"/>
  <c r="P31" i="1"/>
  <c r="AP31" i="1"/>
  <c r="E16" i="1"/>
  <c r="P30" i="1"/>
  <c r="AP30" i="1"/>
  <c r="P29" i="1"/>
  <c r="AP29" i="1"/>
  <c r="P28" i="1"/>
  <c r="AP28" i="1"/>
  <c r="P27" i="1"/>
  <c r="AP27" i="1"/>
  <c r="P26" i="1"/>
  <c r="AP26" i="1"/>
  <c r="L40" i="1"/>
  <c r="P40" i="1"/>
  <c r="O40" i="1"/>
  <c r="N40" i="1"/>
  <c r="M40" i="1"/>
  <c r="AP39" i="1"/>
  <c r="AP37" i="1"/>
  <c r="AP36" i="1"/>
  <c r="AP16" i="1"/>
  <c r="AR16" i="1"/>
  <c r="AK37" i="1"/>
  <c r="AK36" i="1"/>
  <c r="AK33" i="1"/>
  <c r="AK32" i="1"/>
  <c r="AK31" i="1"/>
  <c r="AK30" i="1"/>
  <c r="AK29" i="1"/>
  <c r="AK28" i="1"/>
  <c r="AK27" i="1"/>
  <c r="AK26" i="1"/>
  <c r="AK25" i="1"/>
  <c r="AK24" i="1"/>
  <c r="AK23" i="1"/>
  <c r="AK22" i="1"/>
  <c r="AK21" i="1"/>
  <c r="AK20" i="1"/>
  <c r="AK18" i="1"/>
  <c r="AK17" i="1"/>
  <c r="AF39" i="1"/>
  <c r="AH39" i="1"/>
  <c r="AF36" i="1"/>
  <c r="AH36" i="1"/>
  <c r="AF33" i="1"/>
  <c r="AH33" i="1"/>
  <c r="AF32" i="1"/>
  <c r="AH32" i="1"/>
  <c r="AF31" i="1"/>
  <c r="AH31" i="1"/>
  <c r="AF30" i="1"/>
  <c r="AH30" i="1"/>
  <c r="AF29" i="1"/>
  <c r="AH29" i="1"/>
  <c r="AF28" i="1"/>
  <c r="AH28" i="1"/>
  <c r="AF27" i="1"/>
  <c r="AH27" i="1"/>
  <c r="AF26" i="1"/>
  <c r="AH26" i="1"/>
  <c r="AF25" i="1"/>
  <c r="AH25" i="1"/>
  <c r="AF24" i="1"/>
  <c r="AH24" i="1"/>
  <c r="AF23" i="1"/>
  <c r="AH23" i="1"/>
  <c r="AF22" i="1"/>
  <c r="AH22" i="1"/>
  <c r="AF21" i="1"/>
  <c r="AH21" i="1"/>
  <c r="AF20" i="1"/>
  <c r="AH20" i="1"/>
  <c r="AF19" i="1"/>
  <c r="AH19" i="1"/>
  <c r="AF18" i="1"/>
  <c r="AH18" i="1"/>
  <c r="AH16" i="1"/>
  <c r="AA39" i="1"/>
  <c r="AC39" i="1"/>
  <c r="AA37" i="1"/>
  <c r="AC37" i="1"/>
  <c r="AA36" i="1"/>
  <c r="AC36" i="1"/>
  <c r="AA35" i="1"/>
  <c r="AC35" i="1"/>
  <c r="AA25" i="1"/>
  <c r="AC25" i="1"/>
  <c r="AA24" i="1"/>
  <c r="AC24" i="1"/>
  <c r="AA23" i="1"/>
  <c r="AC23" i="1"/>
  <c r="AA22" i="1"/>
  <c r="AC22" i="1"/>
  <c r="AA21" i="1"/>
  <c r="AC21" i="1"/>
  <c r="AA20" i="1"/>
  <c r="AC20" i="1"/>
  <c r="AA19" i="1"/>
  <c r="AC19" i="1"/>
  <c r="AA18" i="1"/>
  <c r="AC18" i="1"/>
  <c r="V39" i="1"/>
  <c r="V36" i="1"/>
  <c r="V33" i="1"/>
  <c r="V32" i="1"/>
  <c r="V31" i="1"/>
  <c r="V30" i="1"/>
  <c r="V29" i="1"/>
  <c r="V28" i="1"/>
  <c r="V27" i="1"/>
  <c r="X27" i="1"/>
  <c r="V26" i="1"/>
  <c r="X26" i="1"/>
  <c r="V25" i="1"/>
  <c r="V24" i="1"/>
  <c r="X24" i="1"/>
  <c r="V23" i="1"/>
  <c r="V22" i="1"/>
  <c r="V21" i="1"/>
  <c r="V18" i="1"/>
  <c r="X18" i="1"/>
  <c r="E40" i="1"/>
  <c r="O41" i="1"/>
  <c r="AH40" i="1"/>
  <c r="AH34" i="1"/>
  <c r="AH41" i="1"/>
  <c r="AM34" i="1"/>
  <c r="AM41" i="1"/>
  <c r="X34" i="1"/>
  <c r="X41" i="1"/>
  <c r="L41" i="1"/>
  <c r="E34" i="1"/>
  <c r="E41" i="1"/>
  <c r="AC40" i="1"/>
  <c r="AC34" i="1"/>
  <c r="P41" i="1"/>
  <c r="N41" i="1"/>
  <c r="M41" i="1"/>
  <c r="AC41" i="1"/>
</calcChain>
</file>

<file path=xl/sharedStrings.xml><?xml version="1.0" encoding="utf-8"?>
<sst xmlns="http://schemas.openxmlformats.org/spreadsheetml/2006/main" count="616" uniqueCount="335">
  <si>
    <r>
      <t xml:space="preserve">ALCALDÍA LOCAL DE </t>
    </r>
    <r>
      <rPr>
        <b/>
        <u/>
        <sz val="11"/>
        <color indexed="8"/>
        <rFont val="Calibri Light"/>
        <family val="2"/>
      </rPr>
      <t>SUBA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</si>
  <si>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</si>
  <si>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</si>
  <si>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</si>
  <si>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</si>
  <si>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</si>
  <si>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</si>
  <si>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</si>
  <si>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</si>
  <si>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</si>
  <si>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160814</t>
  </si>
  <si>
    <t>28 de abril de 2021</t>
  </si>
  <si>
    <t>Para el primer trimestre de la vigencia 2021, el plan de gestión de la Alcaldía Local alcanzó un nivel de desempeño del 86%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</si>
  <si>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</si>
  <si>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89,94% de acuerdo con lo programado, y del 44,6%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</si>
  <si>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</si>
  <si>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92,71% y del 45,35% acumulado para la vigencia</t>
  </si>
  <si>
    <t>03 de noviembre de 2021</t>
  </si>
  <si>
    <t>Para el tercer trimestre de la vigencia 2021, el plan de gestión de la Alcaldía Local alcanzó un nivel de desempeño del 91,03% de acuerdo con lo programado, y del 74,18%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</si>
  <si>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</si>
  <si>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</si>
  <si>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</si>
  <si>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</si>
  <si>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</si>
  <si>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</si>
  <si>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</si>
  <si>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</si>
  <si>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</si>
  <si>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</si>
  <si>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</si>
  <si>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</si>
  <si>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</si>
  <si>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</si>
  <si>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</si>
  <si>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</si>
  <si>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</si>
  <si>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</si>
  <si>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</si>
  <si>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</si>
  <si>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</si>
  <si>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</si>
  <si>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</si>
  <si>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</si>
  <si>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</si>
  <si>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</si>
  <si>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</si>
  <si>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</si>
  <si>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</si>
  <si>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</si>
  <si>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</si>
  <si>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</si>
  <si>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</si>
  <si>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</si>
  <si>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</si>
  <si>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</si>
  <si>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</si>
  <si>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</si>
  <si>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</si>
  <si>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</si>
  <si>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</si>
  <si>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</si>
  <si>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</si>
  <si>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</si>
  <si>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</si>
  <si>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</si>
  <si>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</si>
  <si>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</si>
  <si>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</si>
  <si>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</si>
  <si>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</si>
  <si>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1,5%.
Nota: se ajusta la programación de la meta para el II Trimestre de 2021, dado que la información disponible corresponde al I Trimestre.
</t>
  </si>
  <si>
    <t>MATRIZ MUSI</t>
  </si>
  <si>
    <t xml:space="preserve">El avance de la meta corresponde al valor del segundo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III trimestre de 2021. Esta medición refleja el avance con corte al segundo trimestre de esta vigencia sobre el avance físico de las metas del plan de desarrollo local.  Para el segundo trimestre, la Alcaldía Local alcanzó un avance del 2%.
Nota: se ajusta la programación de la meta para el III Trimestre de 2021, dado que la información disponible corresponde al II Trimestre. 
</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</si>
  <si>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</si>
  <si>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</si>
  <si>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</si>
  <si>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</si>
  <si>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</si>
  <si>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</si>
  <si>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</si>
  <si>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</si>
  <si>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t>
  </si>
  <si>
    <t>NO PROGRAMADA PARA EL III TRIMESTRE DE 2021</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</si>
  <si>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</si>
  <si>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</si>
  <si>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</si>
  <si>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</si>
  <si>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</si>
  <si>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</si>
  <si>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Siguiendo las recomendaciones dadas por la Secretaría Distrital de Gobierno para el desarrollo de las propuesta de presupuestos participativos, durante el primer trimestre de la vigencia, la Alcaldía Local de Suba, se enfocó en determinar las mejores formas de ejecución posible. Esto implicó un proceso de levantamiento de información técnica de los 192 proponentes, consistentes, entre otros aspectos, en entrevistas para determinar el fin de la propuesta y el perfil de los proponentes.
Posteriormente, se realizó un análisis técnico, financiero y legal, de cada una de las propuestas, y partir de allí se establecieron distintas rutas para la implementación del proceso.
Por esta razón, durante el primer trimestre no se comprometieron recursos para asegurar la implementación del 5% de las propuestas. Se espera que durante el segundo trimestre se comprometan los recursos correspondientes al primer semestre de la vigencia. </t>
  </si>
  <si>
    <t>Matriz de seguimiento a la ejecución de las propuestas</t>
  </si>
  <si>
    <t>La Alcaldía Local de Suba logró la ejecución de 30 propuestas ganadoras de presupuestos participativos (Fase II), de las 191 propuestas ganadoras.
De las 192 propuestas, 161 se encuentran en etapa de estructuración y formulación, 29 ya cuentan con CDP y una de ellas ya fue ejecutada SU177.</t>
  </si>
  <si>
    <t>BOGDATA
Reporte de seguimiento presentado por la Dirección para la Gestión del Desarrollo Local</t>
  </si>
  <si>
    <t xml:space="preserve">Se logró la ejecución de 109 propuestas de las 190 propuestas ganadoras de presupuestos participativos (Fase II).
La Alcaldía Local de Suba logró la ejecución de 132 propuestas ganadoras de presupuestos participativos (Fase II), de las 191 propuestas ganadoras.
</t>
  </si>
  <si>
    <t>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</si>
  <si>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</si>
  <si>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</si>
  <si>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</si>
  <si>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</si>
  <si>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</si>
  <si>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Informe de ejecución presupuestal de obligaciones por pagar</t>
  </si>
  <si>
    <t>El porcentaje de ejecución se encuentra calculado frente a las OXP constituídas para 2021 inversión 2020, las cuales se registran en BogData en el mes de Abril de 2021.Se alcanzo un 10,77%% de giros de las OXP de 2020, frente a las OXP constituídas.</t>
  </si>
  <si>
    <t>Ejecución Presupuestal BOGDATA, Subtotalizada FDLSUBA.</t>
  </si>
  <si>
    <t>La Alcaldía Local Suba giró $8.518.602.749 del presupuesto comprometido constituido como obligaciones por pagar de la vigencia 2020, equivalente a $32.294.127.413, lo cual corresponde a un nivel de ejecución del 26,38%.</t>
  </si>
  <si>
    <t>La Alcaldía Local realizó los giros correspondientes del presupuesto comprometido constituido como obligaciones por pagar de la vigencia 2020, el cual corresponde a un nivel de ejecución del 47,41%</t>
  </si>
  <si>
    <t>Porcentaje de giros acumulados de obligaciones por pagar de la vigencia 2019 y anteriores</t>
  </si>
  <si>
    <t>(Giros acumulados/Presupuesto comprometido constituido como obligaciones por pagar de la vigencia 2019 y anteriores)*100</t>
  </si>
  <si>
    <t>Se alcanzo un 16% de giros de las OXP de 2019 y años anteriores, frente a las OXP estimadas, no a las constituídas.El porcentaje de ejecución se encuentra calculado frente a las OXP estimadas para 2021 inversión 2019, las cuales aún se encuentran por mayor valor hasta su ajuste.</t>
  </si>
  <si>
    <t>Para el II Trimestre de 2021, la Alcaldía Local Suba ha girado $18.467.616.782del presupuesto comprometido constituido como obligaciones por pagar de la vigencia 2019 y anteriores, equivalente a $44.088.483.355, lo que representa un nivel de ejecución del 41,89%.</t>
  </si>
  <si>
    <t>Para el III Trimestre de 2021, la Alcaldía Local Suba realiza los giros del presupuesto comprometido constituido como obligaciones por pagar de la vigencia 2019 y anteriores, equivalente a ejecución del 49,76%</t>
  </si>
  <si>
    <t>Porcentaje de compromiso del presupuesto de inversión directa de la vigencia 2021</t>
  </si>
  <si>
    <t>(Valor de RP de inversión directa de la vigencia  / Valor total del presupuesto de inversión directa de la Vigencia)*100</t>
  </si>
  <si>
    <t>Reporte de ejecución presupuestal BOGDATA</t>
  </si>
  <si>
    <t>Avance del 15% más de lo proyectado. Se ejecutó un porcentaje más alto frente a la meta propuesta.</t>
  </si>
  <si>
    <t>Para el II Trimestre de 2021, la Alcaldía Local de Suba comprometió $32.752.440.967 de los $75.750.446.000 asignados como presupuesto de inversión directa de la vigencia 2021, lo que representa un nivel de ejecución del 43,24%.</t>
  </si>
  <si>
    <t>Para el III Trimestre de 2021, la Alcaldía Local de Suba comprometió como presupuesto de inversión directa de la vigencia 2021, lo que representa un nivel de ejecución del 66,55%.</t>
  </si>
  <si>
    <t>Porcentaje de giros acumulados</t>
  </si>
  <si>
    <t>(Giros acumulados de inversión directa/Presupuesto disponible de inversión directa de la vigencia)*100</t>
  </si>
  <si>
    <t>Avance del 7% más de lo proyectado. Se realizarón más giros de lo previsto en la meta del I Trimestre.</t>
  </si>
  <si>
    <t>La Alcaldía Local de Suba giró $14.463.600.117 de los $75.750.446.000 asignados como depuesto disponible de inversión directa de la vigencia, lo que representa un nivel de ejecución acumulado del 19,09%</t>
  </si>
  <si>
    <t>La Alcaldía Local de Suba realizó los giros correspondientes de presupuesto disponible de inversión directa de la vigencia, lo que representa un nivel de ejecución acumulado del 38,74%</t>
  </si>
  <si>
    <t>Porcentaje de contratos registrados en SIPSE Local</t>
  </si>
  <si>
    <t>(Número de contratos registrados en SIPSE Local /Número de contratos publicados en la plataforma SECOP I y II)*100%</t>
  </si>
  <si>
    <t>Reporte SIPSE LOCAL y Reporte SECOP</t>
  </si>
  <si>
    <t>Reporte de seguimiento</t>
  </si>
  <si>
    <t>A corte del 31 de marzo de 2021 se han registrado 258 contratos en SIPSE Local, de los cuales 258 contratos ya se encuentran publicados en la plataforma SECOP I y II. (258 de contratos registrados en SIPSE Local /258 de contratos publicados en la plataforma SECOP I y II)*100%</t>
  </si>
  <si>
    <t>SIPSE LOCAL y Matriz de Seguimiento Contratación</t>
  </si>
  <si>
    <t>La Alcaldía Local de Suba ha registrado 289 contratos de los 300 contratos publicados en la plataforma SECOP I y II, lo que representa un nivel de cumplimiento del 96,33% para el periodo.</t>
  </si>
  <si>
    <t>Se registraron 408 contratos en el sistema SIPSE Local, de los 417 contratos publicados en la plataforma SECOP I y II de la vigencia.</t>
  </si>
  <si>
    <t>Se realiza el registro total de los contratos en el sistema SIPSE  publicados en la plataforma SECOP de acuerdo con la programación de la meta para vigencia 2021</t>
  </si>
  <si>
    <t>Estado actual contratos y proyectos en SIPSE - 27 Diciembre 2021</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</si>
  <si>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</si>
  <si>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</si>
  <si>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</si>
  <si>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</si>
  <si>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corte del 31 de marzo de 2021 se han suscrito 258 contratos, de los cuales 246 contratos ya se encuentran en la estación "Ejecución del Contrato" en SIPSE. Los restantes 12 contratos se les dio inicio en abril a excepción de uno que se encuentra pendiente por periodo de lactancia. (246 contratos registrados en SIPSE Local en estado ejecución /258 contratos registrados en SIPSE Local)*100%</t>
  </si>
  <si>
    <t>La Alcaldía Local de Suba ha registrado 288 contratos en SIPSE Local en estado ejecución de los 281 contratos registrados en SIPSE Local, lo que equivale al 102,49%</t>
  </si>
  <si>
    <t>SIPSE LOCAL y Matriz de Seguimiento Contratación
Reporte DGDL</t>
  </si>
  <si>
    <t>Se logró que 394 contratos registrados en SIPSE Local, de los 408 contratos celebrados, se encuentren en estado Ejecución dentro del sistema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</si>
  <si>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</si>
  <si>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</si>
  <si>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</si>
  <si>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 corte del 31 de marzo de 2021 se han registrado 258 contratos y se han registrado 35 proyectos, los cuales se encuentran conciliados. (35 Proyectos y 258 contratos registrados con toda la información en SIPSE Local / 35 Proyectos y 258 contratos registrados y aprobados en aplicativos oficiales (SEGPLAN /BOGDATA/SECOP))*100%</t>
  </si>
  <si>
    <t>A corte del 30 de junio de 2021 se han registrado 300 contratos y se han registrado 35 proyectos, los cuales se encuentran debidamente conciliados.</t>
  </si>
  <si>
    <t>SIPSE LOCAL</t>
  </si>
  <si>
    <t>A corte del 30 de septiembre de 2021 se han registrado 422 contratos y se han registrado 35 proyectos, los cuales se encuentran debidamente conciliados.</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</si>
  <si>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</si>
  <si>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</si>
  <si>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</si>
  <si>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</si>
  <si>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</si>
  <si>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</si>
  <si>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</si>
  <si>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Desde las Inspecciones de Policia de la Alcaldia local de Suba se recibió el reporte mensual de los impulsos realizados desde cada despacho.  Tipo de impulsos reportados:                                                                  • Autos  de Fijación de audiencia,               
•  Órdenes de visita
• Oficios  otras Entidades                                          
• Autos de Notificación.       
Cabe resaltar que el resultado de la gestión realizada y reportada por las inspecciones de policia frente al resultado de la DGP existe una diferencia de aproximada de impulsos  1,932 .  El resultado del seguimiento interno es de:                                    IMPULSOS PVI : 2.388               IMPULSOS PVA : 1.328. 
Sin embargo, según el reporte de la DGP se tiene el registro de 1335 impulsos procesales en el aplicativo.</t>
  </si>
  <si>
    <t>Seguimiento mensual de las Inspecciones de Policia y Aplicativo ARCO</t>
  </si>
  <si>
    <t xml:space="preserve">En el segundo trimestre de 2021, la alcaldía local de Suba impulsó procesalmente 4773 expedientes a cargo de las inspecciones de policía, lo que representa un resultado de 100% para el periodo. </t>
  </si>
  <si>
    <t>Reporte de seguimiento presentado por la Dirección para la Gestión Policiva</t>
  </si>
  <si>
    <t xml:space="preserve">En el tercer trimestre de 2021, la alcaldía local de Suba impulsó procesalmente 9397 expedientes a cargo de las inspecciones de policía, lo que representa un resultado de 100% para el periodo. </t>
  </si>
  <si>
    <t>Para el cuarto trimestre de la vigencia 2021 se realizaron un total de 4.881 impulsos procesales de expedientes a cargo de las inspecciones de polícia superando la meta del 100% programado para la vigencia.</t>
  </si>
  <si>
    <t>Fallos de fondo en primera instancia proferidos</t>
  </si>
  <si>
    <t>Número de Fallos de fondo en primera instancia proferidos</t>
  </si>
  <si>
    <t>Fallos de fondo</t>
  </si>
  <si>
    <r>
      <t xml:space="preserve">Desde las Inspecciones de Policia de la Alcaldia local de Suba se recibió el reporte mensual de los fallos realizados desde cada despacho.  Actuaciones reportadas : FALLOS                                           
Cabe resaltar que el resultado de la gestión realizada y reportada por las inspecciones de policia frente al resultado de la DGP existe una diferencia de aproximada de mas de 300 expedientes.   </t>
    </r>
    <r>
      <rPr>
        <b/>
        <u/>
        <sz val="11"/>
        <color indexed="8"/>
        <rFont val="Calibri Light"/>
        <family val="2"/>
        <scheme val="major"/>
      </rPr>
      <t xml:space="preserve">El resultado del seguimiento interno es de:  </t>
    </r>
    <r>
      <rPr>
        <sz val="11"/>
        <color indexed="8"/>
        <rFont val="Calibri Light"/>
        <family val="2"/>
        <scheme val="major"/>
      </rPr>
      <t xml:space="preserve">                                                   FALLOS PVI :     760                                        FALLOS PVA :    131
Sin embargo, según el reporte de la DGP se tiene el registro de 201 falos en primera instancia en el aplicativo.</t>
    </r>
  </si>
  <si>
    <t>En el segundo trimestre de 2021, la alcaldía local de Suba profirió 671 fallos en primera instancia sobre los expedientes a cargo de las inspecciones de policía</t>
  </si>
  <si>
    <t>En el tercer trimestre de 2021, la alcaldía local de Suba profirió 1358 fallos en primera instancia sobre los expedientes a cargo de las inspecciones de policía</t>
  </si>
  <si>
    <t>Para el cuarto trimestre fueron proferidos un total de 742 fallos en primera instancia sobre los expedientes a cargo de las inspecciones de policía</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</si>
  <si>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</si>
  <si>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</si>
  <si>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</si>
  <si>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</si>
  <si>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</si>
  <si>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Para el seguimiento del avance en materia de cierres de actuaciones administrativas en el aplicativo SI ACTUA ; mediante la verificacion del número de autos firmados por el señor Alcade en el trimestre  y las constancias de ejecutoria,  Se reportaron 176 cierres . No obstante, teniendo en cuenta que existen varios expedientes que no cuentan con número de SIACTIUA (por corresponder a vigencias anteriores) La Direccion para la Gestion Policiva valido el reporte que se registra en el aplicativo aclarando  que :  1. Para el cumplimiento de la Meta solo contaran los expedientes que se encuentren con numero SIACTUA. 2. Que en el aplicativo aparecieron 65 expedientes que ya habian sido cerrados en vigencias anteriores. La ALS  atiende las aclaraciones realizadas y comprende las diferencias que pueden existir en el reporte del aplicativo en materia de cierres. No obstante, se deja la salvedad de que es indispensable continuar con el proceso de depuración y que para lo mismo se deberan cerrar TODAS las actuaciones administrativas activas para las cuales se determine juridicamente su cierre definitivo, independientemente de que se encuentren el aplicativo SIACTUA lo cual  significa trabajo y dedicaciones de cada uno de los profesionales que intervienen en la etapa de cierre.  Por otro lado, se realiza la verificacion de los 65 expedientes que ya aparecian cerrados y finalmente se dará la instruccion de priorizar lo que contiene  el aplicativo. </t>
  </si>
  <si>
    <t>Aplicativo Si Actúa I y Matriz de Seguiminto Actuaciones Administrativas.</t>
  </si>
  <si>
    <t>En el II trimestre de 2021, la alcaldía local de Suba terminó 348 actuaciones administrativas</t>
  </si>
  <si>
    <t>Matriz de seguimiento de actuaciones administrativas, aplicativo SI ACTUA</t>
  </si>
  <si>
    <t>En el III trimestre de 2021, la alcaldía local de Suba terminó 322 actuaciones administrativas</t>
  </si>
  <si>
    <t>Para el cuarto trimestre se terminó con un total de 213 actuaciones administrativas superando el 100% de la meta programada para la vigencia 2021</t>
  </si>
  <si>
    <t>Actuaciones Administrativas terminadas hasta la primera instancia</t>
  </si>
  <si>
    <t>Número de Actuaciones Administrativas terminadas hasta la primera instancia</t>
  </si>
  <si>
    <r>
      <t xml:space="preserve">En  materia de fallos de primera instacia la Alcaldia Local de Suba en el segumiento a cada uno de los actos administrativos reportó 225 fallos firmados por el señor Alcalde. entre estos los correspondientes a : 1. Fallo ordena MULTAN 2. Fallo Ordena Demolición, fallo ordena archivo,  fallo por prescripción, caducidad y perdida de fuerza ejecutoria. No obstante, en la verificación realizada por la Dirección para la Gestión Policiva se validaron 95 expedientes como fallos de primera instancia teniendo en cuenta el criterio de ser primera decisión de fondo. Al respecto la alcaldia local de Suba atiende la aclaración dejando la salvedad de : Tendiendo en cuenta el cumulo de actuaciones administrativas activas en la localidad de Suba, se considera  necesario  que para una metolodgia de depuración  de actuaciones administrativas  existosa, es importante dar impulso y fallar </t>
    </r>
    <r>
      <rPr>
        <b/>
        <u/>
        <sz val="11"/>
        <color indexed="8"/>
        <rFont val="Calibri Light"/>
        <family val="2"/>
        <scheme val="major"/>
      </rPr>
      <t xml:space="preserve">todas las actuaciones que jurídicamente así se sustente, aún cuando, varias de las actuaciones NO corresponden a una primera decisión. </t>
    </r>
    <r>
      <rPr>
        <sz val="11"/>
        <color indexed="8"/>
        <rFont val="Calibri Light"/>
        <family val="2"/>
        <scheme val="major"/>
      </rPr>
      <t>Lo anterior,</t>
    </r>
    <r>
      <rPr>
        <b/>
        <sz val="11"/>
        <color indexed="8"/>
        <rFont val="Calibri Light"/>
        <family val="2"/>
        <scheme val="major"/>
      </rPr>
      <t xml:space="preserve"> </t>
    </r>
    <r>
      <rPr>
        <sz val="11"/>
        <color indexed="8"/>
        <rFont val="Calibri Light"/>
        <family val="2"/>
        <scheme val="major"/>
      </rPr>
      <t xml:space="preserve">ya que de igual manera para estas se profiere un fallo que ademas de signifcar trabajo y dedicacion de los funcionarios, significa un aporte real al proceso de depuración. Adicionalmente los entes de control en especial la personeria,  exhorta a las entidiades con facultad sancionatoria a dar impulso y fallar las actuaciones administrativas de manera que tome una decisión definitiva y en derecho independientemente del tipo de fallo. En este sentido para el trimestre la Alcaldia local de suba impulsó alrededor de 600 expedientes . </t>
    </r>
  </si>
  <si>
    <t>Se terminaron 515 actuaciones administrativas en primera instancia</t>
  </si>
  <si>
    <t>Se terminaron 419 actuaciones administrativas en primera instancia</t>
  </si>
  <si>
    <t xml:space="preserve">Para el último periodo se alcanzó la terminación de 178 actuaciones administrativas de las 225 programadas </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</si>
  <si>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</si>
  <si>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</si>
  <si>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</si>
  <si>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</si>
  <si>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</si>
  <si>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24 operativos correspondientes a operativos de control en materia de espacio publico </t>
  </si>
  <si>
    <t>Actas de Operativo y Programación Mensual.</t>
  </si>
  <si>
    <t>Se realizaron 26 operativos de inspección, vigilancia y control en materia de integridad del espacio público</t>
  </si>
  <si>
    <t>Actas de Operativos y Programación Mensual</t>
  </si>
  <si>
    <t>Se realizaron 34 operativos de inspección, vigilancia y control en materia de integridad del espacio público</t>
  </si>
  <si>
    <t>Se realizaron 59 operativos de IVC en materia de espacio úblico superando la meta programada</t>
  </si>
  <si>
    <t>Acciones de control u operativos en materia actividad económica realizadas</t>
  </si>
  <si>
    <t>Número de Acciones de control u operativos en materia actividad económica realizadas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</si>
  <si>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26operativos correspondientes a operativos de control en materia de actividad economica </t>
  </si>
  <si>
    <t xml:space="preserve">Se realizaron 26 operativos de inspección, vigilancia y control en materia de actividad económica </t>
  </si>
  <si>
    <t xml:space="preserve">Se realizaron 40 operativos de inspección, vigilancia y control en materia de actividad económica </t>
  </si>
  <si>
    <t>Se realizaron 98  operativos superando el 100% de la meta programada para el trimestre</t>
  </si>
  <si>
    <t>Acciones de control u operativos en materia de obras y urbanismo realizadas</t>
  </si>
  <si>
    <t>Número de Acciones de control u operativos en materia de obras y urbanismo realizadas</t>
  </si>
  <si>
    <t>La Alcalida local de suba  realizó la programación de operativos junto con el eqipo tecnico y de conformidad con el formato  para la elaboración del cronograma mensual. Para lo anterior, se remite las evidencias correspondientes para la validacion de los 8 operativos correspondientes a operativos de control de obras y urbanismo</t>
  </si>
  <si>
    <t xml:space="preserve">Se realizaron  8 operativos de inspección, vigilancia y control en materia de obras y urbanismo </t>
  </si>
  <si>
    <t xml:space="preserve">Se realizaron  21 operativos de inspección, vigilancia y control en materia de obras y urbanismo </t>
  </si>
  <si>
    <t xml:space="preserve">Se realizaron 5 operativos en materia de obras y urbanismo ya que desde el corte anterior se había superado el 100% de la meta programada para la vigencia. Es decir se contaba </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</si>
  <si>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</si>
  <si>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</si>
  <si>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</si>
  <si>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</si>
  <si>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 operativos correspondientes a operativos de control en materia  cumplimiento a fallos del rio bogotá </t>
  </si>
  <si>
    <t xml:space="preserve">Se realizaron 8 operativos de inspección, vigilancia y control para dar cumplimiento a los fallos Río Bogotá </t>
  </si>
  <si>
    <t xml:space="preserve">Se realizaron 3 operativos de inspección, vigilancia y control para dar cumplimiento a los fallos Río Bogotá </t>
  </si>
  <si>
    <t>Se realizan 2 operativo según reportes 29216110239682 y 20216110212322</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</si>
  <si>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</si>
  <si>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</si>
  <si>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</si>
  <si>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</si>
  <si>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</si>
  <si>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</si>
  <si>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</si>
  <si>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</si>
  <si>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</si>
  <si>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</si>
  <si>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</si>
  <si>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</si>
  <si>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</si>
  <si>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90%, resultados obtenidos de la inspección ambiental realizada el 16 de aril de 2021, empleando el formato: PLE-PIN-F012 Formato inspecciones ambientales para verificación de implementación del plan institucional de gestión ambiental.</t>
  </si>
  <si>
    <t>Reporte de cumplimiento de la gestión ambiental OAP</t>
  </si>
  <si>
    <t>META NO PROGRAMADA PARA EL III TRIMESTRE</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</si>
  <si>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</si>
  <si>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</si>
  <si>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</si>
  <si>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</si>
  <si>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</si>
  <si>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</si>
  <si>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</si>
  <si>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</si>
  <si>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vencidas</t>
  </si>
  <si>
    <t>El porcentaje  muestra el avance en el cierre o cumplimiento de acciones frente a las acciones asignadas en aplicativo MIMEC para los planes de mejora en ejecución.</t>
  </si>
  <si>
    <t>Reporte de acciones de mejora MIMEC.</t>
  </si>
  <si>
    <t>De las 12 acciones abiertas, la localidad tiene 11 acciones vencidas, lo que representa una ejecución de la meta del 8.33%</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</si>
  <si>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</si>
  <si>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</si>
  <si>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</si>
  <si>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</si>
  <si>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</si>
  <si>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</si>
  <si>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</si>
  <si>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</si>
  <si>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</si>
  <si>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</si>
  <si>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Suba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t>
  </si>
  <si>
    <t>http://www.suba.gov.co/tabla_archivos/registro-publicaciones</t>
  </si>
  <si>
    <t>La Alcaldía Local de Suba ha cumpido 111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</si>
  <si>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</si>
  <si>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</si>
  <si>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</si>
  <si>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</si>
  <si>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</si>
  <si>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</si>
  <si>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</si>
  <si>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Listado de asistencia Teams</t>
  </si>
  <si>
    <t>META NO PROGRAMADA III TRIMESTRE</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</si>
  <si>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</si>
  <si>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</si>
  <si>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</si>
  <si>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</si>
  <si>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</si>
  <si>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</si>
  <si>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</si>
  <si>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</si>
  <si>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</si>
  <si>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</si>
  <si>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ha dado respuesta a 11.161 requerimientos ciudadanos de las vigencias 2016 a 2020. </t>
  </si>
  <si>
    <t>Reporte CRONOS</t>
  </si>
  <si>
    <t xml:space="preserve">La Localidad de Suba ha atendido 12633 requerimientos ciudadanos, de los 13802 recibidos, lo que representa un 91,5% de gestión frente a la meta prevista. </t>
  </si>
  <si>
    <t>Reporte de requerimientos ciudadanos Subsecretaría de Gestión Institucional</t>
  </si>
  <si>
    <t xml:space="preserve">La Localidad de Suba ha atendido 2854 requerimientos ciudadanos, de los 3437 recibidos, lo que representa un 83,04% de gestión frente a la meta prevista. </t>
  </si>
  <si>
    <t>REPORTE SGI</t>
  </si>
  <si>
    <t>Total metas transversales (20%)</t>
  </si>
  <si>
    <t xml:space="preserve">Total plan de gestión </t>
  </si>
  <si>
    <t xml:space="preserve">El avance de la meta corresponde al valor del tercer trimestre de 2021 dado que la información es reportada oficialmente por la Secretaría Distrital de PLaneación en su página web a través de la Matriz Unificada de Seguimiento a la Inversión MUSI, y los periodos de entrega no corresponden con los tiempos de reporte y cierre de la revisión de los planes de gestión en la SDG. La Alcaldía Local alcanzó un avance acumulado entregado del 30,7% de lo programado. Nota: se ajusta la programación de la meta para el IV Trimestre de 2021, dado que la información disponible corresponde al III Trimestre. </t>
  </si>
  <si>
    <t>MUSI - Reporte DGDL</t>
  </si>
  <si>
    <t xml:space="preserve">La Alcaldía Local de Suba logró una participación de 10760 votantes en presupuestos participativos para la vigencia 2021, respecto a los 4913 votantes de la vigencia 2020. </t>
  </si>
  <si>
    <t>De acuerdo con el número de votantes, presencial y virtual que participaron en la segunda fase de presupuestos participativos 2020 y 2021, se evidencia el cumplimiento de la meta ya que el número de votantes para la vigencia 2021 fue de 10760 comparada con la vigencia 2020 que fue de 4913.</t>
  </si>
  <si>
    <t>Reporte DGDL</t>
  </si>
  <si>
    <t>Se logró que 190 propuestas ganadoras de presupuestos participativos (Fase II) contaran con recursos comprometidos en la vigencia, para un resultado del 100% en periodo. 
La información aquí reportada surge de lo registrado en el Informe de Seguimiento de la estrategia Constructores Locales, elaborado por dicho equipo con corte a 31 de diciembre.</t>
  </si>
  <si>
    <t xml:space="preserve">Se logró que 190 propuestas ganadoras de presupuestos participativos (Fase II) contaran con recursos comprometidos en la vigencia, para un resultado del 100% en periodo. </t>
  </si>
  <si>
    <t xml:space="preserve">La Alcaldía Local de Suba realizó el giro de $19.950.512.682 del presupuesto comprometido constituido como obligaciones por pagar de la vigencia 2020, lo que representa una ejecución del 62,93% para el periodo. </t>
  </si>
  <si>
    <t>La Alcaldía Local de Suba realizó el giro de $19.950.512.682 del presupuesto comprometido constituido como obligaciones por pagar de la vigencia 2020, lo que representa una ejecución del 62,93% para el periodo. 
La ejecución supera la meta programada para la vigencia 2021</t>
  </si>
  <si>
    <t xml:space="preserve">La Alcaldía Local de Suba realizó el giro de $28.059.449.958 del presupuesto comprometido constituido como obligaciones por pagar de la vigencia 2019 y anteriores, lo que representa un nivel de ejecución del 66,49%. </t>
  </si>
  <si>
    <t>La Alcaldía Local de Suba realizó el giro de $28.059.449.958 del presupuesto comprometido constituido como obligaciones por pagar de la vigencia 2019 y anteriores, lo que representa un nivel de ejecución del 66,49%. 
La ejecución supera la meta programada para la vigencia 2021</t>
  </si>
  <si>
    <t>La Alcaldía Local de Suba comprometió $80.102.469.038 del presupuesto de inversión directa de la vigencia 2021, lo que representa una ejecución del 98,2% de lo programado.</t>
  </si>
  <si>
    <t xml:space="preserve">La Alcaldía Local de Suba efectuó giros por valor de $44.115.422.342 del presupuesto total disponible de inversión directa de la vigencia, lo que representa una ejecución del 54,08% para la vigencia. </t>
  </si>
  <si>
    <t xml:space="preserve">La Alcaldía Local de Suba realizó el impulso procesal de 20.386 expedientes a cargo de las inspecciones de policía, para un cumplimiento de la meta del 100%. </t>
  </si>
  <si>
    <t xml:space="preserve">La Alcaldía Local de Suba profirió 2.972 fallos en primera instancia sobre los expedientes a cargo de las inspecciones de policía. </t>
  </si>
  <si>
    <t xml:space="preserve">La Alcaldía Local de Suba terminó 990 actuaciones administrativas activas. </t>
  </si>
  <si>
    <t>En este periodo, la Alcaldía Local de Suba terminó 1.207 actuaciones administrativas en primera instancia.</t>
  </si>
  <si>
    <t>La Alcaldía Local de Suba terminó 143 operativos de inspección, vigilancia y control en materia de integridad del espacio público.</t>
  </si>
  <si>
    <t xml:space="preserve">La Alcaldía Local de Suba terminó 190 operativos de inspección, vigilancia y control en materia de actividad económica. </t>
  </si>
  <si>
    <t xml:space="preserve">La Alcaldía Local de Suba terminó 54 operativos de inspección, vigilancia y control en materia de obras y urbanismo. </t>
  </si>
  <si>
    <t xml:space="preserve">La Alcaldía Local de Suba terminó 10 operativos de inspección, vigilancia y control para dar cumplimiento a los fallos Río Bogotá  </t>
  </si>
  <si>
    <t>Implementación del Sistema de Gestión Ambiental en un porcentaje de 91%, resultados obtenidos de la inspección ambiental realizada eL 11 de noviembre de 2021, empleando el formato: PLE-PIN-F012 Formato inspecciones ambientales para verificación de implementación del plan institucional de gestión ambiental</t>
  </si>
  <si>
    <t>Reporte de gestión ambiental OAP</t>
  </si>
  <si>
    <t>De las 15 acciones abiertas, la localidad tiene 5 acciones vencidas, lo que representa una ejecución de la meta del 44,44%</t>
  </si>
  <si>
    <t>La acaldía local cumplió con la publicación en su página web de 111 requisitos de información , de acuerdo con lo dispuesto por la Ley 1712 de 2014.</t>
  </si>
  <si>
    <t>La acaldía local cumplió con la publicación en su página web de 111 requisitos de información , de acuerdo con lo dispuesto por la Ley 1712 de 2014. La meta alcanzó un cumplimiento del 96,52%.</t>
  </si>
  <si>
    <t>La alcaldía local participó en las reuniones y capacitaciones brindadas para la mejora del sistema de gestión institucional</t>
  </si>
  <si>
    <t>Soportes de reunión</t>
  </si>
  <si>
    <t xml:space="preserve">La alcaldía local atendió 3437 requerimientos ciudadanos, que corresponden al 100% de lo esperado para la vigencia. </t>
  </si>
  <si>
    <t>Reporte SGI</t>
  </si>
  <si>
    <r>
      <t xml:space="preserve">1. Cumplir el </t>
    </r>
    <r>
      <rPr>
        <b/>
        <sz val="11"/>
        <color indexed="8"/>
        <rFont val="Calibri Light"/>
        <family val="2"/>
        <scheme val="major"/>
      </rPr>
      <t>10%</t>
    </r>
    <r>
      <rPr>
        <sz val="11"/>
        <color indexed="8"/>
        <rFont val="Calibri Light"/>
        <family val="2"/>
        <scheme val="major"/>
      </rPr>
      <t xml:space="preserve"> de las metas del Plan de Desarrollo Local (metas entregadas)</t>
    </r>
  </si>
  <si>
    <r>
      <t xml:space="preserve">2. Incrementar en </t>
    </r>
    <r>
      <rPr>
        <b/>
        <sz val="11"/>
        <color indexed="8"/>
        <rFont val="Calibri Light"/>
        <family val="2"/>
        <scheme val="major"/>
      </rPr>
      <t xml:space="preserve">15% </t>
    </r>
    <r>
      <rPr>
        <sz val="11"/>
        <color indexed="8"/>
        <rFont val="Calibri Light"/>
        <family val="2"/>
        <scheme val="major"/>
      </rPr>
      <t>la participación efectiva la ciudadanía  votantes) en los ejercicios de presupuestos participativos Fase II con respecto al año anterior</t>
    </r>
  </si>
  <si>
    <r>
      <t xml:space="preserve">3. Lograr que el </t>
    </r>
    <r>
      <rPr>
        <b/>
        <sz val="11"/>
        <color indexed="8"/>
        <rFont val="Calibri Light"/>
        <family val="2"/>
        <scheme val="major"/>
      </rPr>
      <t xml:space="preserve">100% </t>
    </r>
    <r>
      <rPr>
        <sz val="11"/>
        <color indexed="8"/>
        <rFont val="Calibri Light"/>
        <family val="2"/>
        <scheme val="major"/>
      </rPr>
      <t xml:space="preserve"> de las propuestas ganadoras de  presupuestos participativos (Fase II) cuenten con todos los recursos comprometidos en la vigencia.</t>
    </r>
  </si>
  <si>
    <r>
      <t xml:space="preserve">4. Girar mínimo el </t>
    </r>
    <r>
      <rPr>
        <b/>
        <sz val="11"/>
        <color indexed="8"/>
        <rFont val="Calibri Light"/>
        <family val="2"/>
        <scheme val="major"/>
      </rPr>
      <t>60%</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</si>
  <si>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60% </t>
    </r>
    <r>
      <rPr>
        <sz val="11"/>
        <color indexed="8"/>
        <rFont val="Calibri Light"/>
        <family val="2"/>
        <scheme val="major"/>
      </rPr>
      <t>del presupuesto comprometido constituido como obligaciones por pagar de la vigencia 2019 y anteriores</t>
    </r>
  </si>
  <si>
    <r>
      <t xml:space="preserve">6. Comprometer mínimo el </t>
    </r>
    <r>
      <rPr>
        <b/>
        <sz val="11"/>
        <color indexed="8"/>
        <rFont val="Calibri Light"/>
        <family val="2"/>
        <scheme val="major"/>
      </rPr>
      <t>20%</t>
    </r>
    <r>
      <rPr>
        <sz val="11"/>
        <color indexed="8"/>
        <rFont val="Calibri Light"/>
        <family val="2"/>
        <scheme val="major"/>
      </rPr>
      <t xml:space="preserve"> al 30 de junio y el </t>
    </r>
    <r>
      <rPr>
        <b/>
        <sz val="11"/>
        <color indexed="8"/>
        <rFont val="Calibri Light"/>
        <family val="2"/>
        <scheme val="major"/>
      </rPr>
      <t>95%</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</si>
  <si>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</si>
  <si>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</si>
  <si>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</si>
  <si>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</si>
  <si>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9.240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</si>
  <si>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2.520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</si>
  <si>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943 </t>
    </r>
    <r>
      <rPr>
        <sz val="11"/>
        <color indexed="8"/>
        <rFont val="Calibri Light"/>
        <family val="2"/>
        <scheme val="major"/>
      </rPr>
      <t>actuaciones administrativas activas</t>
    </r>
  </si>
  <si>
    <r>
      <t xml:space="preserve">14. Terminar </t>
    </r>
    <r>
      <rPr>
        <b/>
        <sz val="11"/>
        <color indexed="8"/>
        <rFont val="Calibri Light"/>
        <family val="2"/>
        <scheme val="major"/>
      </rPr>
      <t>1.122</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</si>
  <si>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112</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</si>
  <si>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130</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</si>
  <si>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34</t>
    </r>
    <r>
      <rPr>
        <sz val="11"/>
        <color indexed="8"/>
        <rFont val="Calibri Light"/>
        <family val="2"/>
        <scheme val="major"/>
      </rPr>
      <t xml:space="preserve"> operativos de inspección, vigilancia y control en materia de obras y urbanismo </t>
    </r>
  </si>
  <si>
    <r>
      <t xml:space="preserve">18. Realizar </t>
    </r>
    <r>
      <rPr>
        <b/>
        <sz val="11"/>
        <color indexed="8"/>
        <rFont val="Calibri Light"/>
        <family val="2"/>
        <scheme val="major"/>
      </rPr>
      <t>10</t>
    </r>
    <r>
      <rPr>
        <sz val="11"/>
        <color indexed="8"/>
        <rFont val="Calibri Light"/>
        <family val="2"/>
        <scheme val="major"/>
      </rPr>
      <t xml:space="preserve"> operativos de inspección, vigilancia y control para dar cumplimiento a los fallos Río Bogotá </t>
    </r>
  </si>
  <si>
    <t>Se realiza el registro de 493 contratos en el sistema SIPSE, de los 521 publicados en la plataforma SECOP</t>
  </si>
  <si>
    <t xml:space="preserve">Se realiza el registro de 477 contratos en estado ejecución en el sistema SIPSE  de los 496 registrados. </t>
  </si>
  <si>
    <t xml:space="preserve">Se realiza el registro total de los contratos en el sistema SIPSE  publicados en la plataforma SECOP. La meta presenta un resultado del 100% respecto de lo programado. </t>
  </si>
  <si>
    <t>28 de enero de 2022</t>
  </si>
  <si>
    <t>Para el cuarto trimestre de la vigencia 2021, el plan de gestión de la Alcaldía Local alcanzó un nivel de desempeño del 96,86% de acuerdo con lo programado, y del 94,89%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</si>
</sst>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20"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scheme val="major"/>
    </font>
    <font>
      <b/>
      <u/>
      <sz val="11"/>
      <color indexed="8"/>
      <name val="Calibri Light"/>
      <family val="2"/>
      <scheme val="major"/>
    </font>
    <font>
      <sz val="11"/>
      <color indexed="8"/>
      <name val="Calibri Light"/>
      <family val="2"/>
      <scheme val="major"/>
    </font>
    <font>
      <b/>
      <sz val="11"/>
      <color indexed="8"/>
      <name val="Calibri Light"/>
      <family val="2"/>
      <scheme val="major"/>
    </font>
    <font>
      <b/>
      <sz val="11"/>
      <color rgb="FF0070C0"/>
      <name val="Calibri Light"/>
      <family val="2"/>
      <scheme val="major"/>
    </font>
    <font>
      <u/>
      <sz val="11"/>
      <color theme="10"/>
      <name val="Calibri"/>
      <family val="2"/>
      <scheme val="minor"/>
    </font>
    <font>
      <u/>
      <sz val="11"/>
      <color rgb="FF0070C0"/>
      <name val="Calibri Light"/>
      <family val="2"/>
      <scheme val="major"/>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5">
    <xf numFmtId="0" fontId="0" fillId="0" borderId="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cellStyleXfs>
  <cellXfs count="141">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3"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3"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3" applyFont="1" applyFill="1" applyBorder="1" applyAlignment="1" applyProtection="1">
      <alignment wrapText="1"/>
      <protection hidden="1"/>
    </xf>
    <xf numFmtId="9" fontId="11" fillId="4" borderId="1" xfId="3"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0" fontId="11" fillId="0" borderId="0" xfId="0" applyFont="1" applyAlignment="1" applyProtection="1">
      <alignment wrapText="1"/>
      <protection hidden="1"/>
    </xf>
    <xf numFmtId="0" fontId="5" fillId="0" borderId="0" xfId="0" applyFont="1" applyAlignment="1" applyProtection="1">
      <alignment horizontal="center" vertical="top" wrapText="1"/>
      <protection hidden="1"/>
    </xf>
    <xf numFmtId="9" fontId="9" fillId="0" borderId="1" xfId="3"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9" fillId="0" borderId="1" xfId="0" applyFont="1" applyBorder="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5" fillId="0" borderId="1" xfId="0" applyFont="1" applyBorder="1" applyAlignment="1">
      <alignment horizontal="center" vertical="center" wrapText="1"/>
    </xf>
    <xf numFmtId="10" fontId="5" fillId="0" borderId="1" xfId="3" applyNumberFormat="1" applyFont="1" applyFill="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justify" vertical="top" wrapText="1"/>
      <protection locked="0"/>
    </xf>
    <xf numFmtId="10" fontId="5" fillId="0" borderId="1" xfId="3" applyNumberFormat="1" applyFont="1" applyFill="1" applyBorder="1" applyAlignment="1">
      <alignment horizontal="center" vertical="top" wrapText="1"/>
    </xf>
    <xf numFmtId="0" fontId="5" fillId="0" borderId="0" xfId="0" applyFont="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locked="0" hidden="1"/>
    </xf>
    <xf numFmtId="0" fontId="5" fillId="0" borderId="1" xfId="0" applyFont="1" applyBorder="1" applyAlignment="1" applyProtection="1">
      <alignment horizontal="justify" vertical="top" wrapText="1"/>
      <protection hidden="1"/>
    </xf>
    <xf numFmtId="9" fontId="5" fillId="0" borderId="1" xfId="3" applyFont="1" applyFill="1" applyBorder="1" applyAlignment="1" applyProtection="1">
      <alignment horizontal="left" vertical="top" wrapText="1"/>
      <protection hidden="1"/>
    </xf>
    <xf numFmtId="10"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left" vertical="top" wrapText="1"/>
      <protection hidden="1"/>
    </xf>
    <xf numFmtId="41" fontId="5" fillId="0" borderId="1" xfId="1" applyFont="1" applyFill="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41" fontId="5" fillId="0" borderId="1" xfId="1" applyFont="1" applyFill="1" applyBorder="1" applyAlignment="1" applyProtection="1">
      <alignment horizontal="center" vertical="top" wrapText="1"/>
      <protection hidden="1"/>
    </xf>
    <xf numFmtId="1"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right" vertical="top" wrapText="1"/>
      <protection hidden="1"/>
    </xf>
    <xf numFmtId="41" fontId="5" fillId="0" borderId="1" xfId="1" applyFont="1" applyFill="1" applyBorder="1" applyAlignment="1" applyProtection="1">
      <alignment horizontal="center" vertical="top" wrapText="1"/>
      <protection locked="0" hidden="1"/>
    </xf>
    <xf numFmtId="0" fontId="5" fillId="0" borderId="7" xfId="0" applyFont="1" applyBorder="1" applyAlignment="1" applyProtection="1">
      <alignment horizontal="justify" vertical="top" wrapText="1"/>
      <protection hidden="1"/>
    </xf>
    <xf numFmtId="164"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1" fontId="5" fillId="0" borderId="1" xfId="0" applyNumberFormat="1" applyFont="1" applyBorder="1" applyAlignment="1">
      <alignment horizontal="center" vertical="top" wrapText="1"/>
    </xf>
    <xf numFmtId="10" fontId="9" fillId="0" borderId="1" xfId="3" applyNumberFormat="1" applyFont="1" applyBorder="1" applyAlignment="1" applyProtection="1">
      <alignment horizontal="center" vertical="top" wrapText="1"/>
      <protection hidden="1"/>
    </xf>
    <xf numFmtId="0" fontId="6" fillId="7" borderId="1" xfId="0" applyFont="1" applyFill="1" applyBorder="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lignment horizontal="justify" vertical="top" wrapText="1"/>
    </xf>
    <xf numFmtId="0" fontId="6" fillId="6" borderId="1" xfId="0" applyFont="1" applyFill="1" applyBorder="1" applyAlignment="1" applyProtection="1">
      <alignment horizontal="justify" vertical="center" wrapText="1"/>
      <protection hidden="1"/>
    </xf>
    <xf numFmtId="9" fontId="9" fillId="0" borderId="1" xfId="3" applyFont="1" applyBorder="1" applyAlignment="1" applyProtection="1">
      <alignment horizontal="justify" vertical="top" wrapText="1"/>
      <protection hidden="1"/>
    </xf>
    <xf numFmtId="0" fontId="13" fillId="0" borderId="9" xfId="0" applyFont="1" applyBorder="1" applyAlignment="1">
      <alignment horizontal="justify" vertical="top" wrapText="1"/>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1" xfId="0" applyFont="1" applyBorder="1" applyAlignment="1">
      <alignment horizontal="justify" vertical="top" wrapText="1"/>
    </xf>
    <xf numFmtId="0" fontId="13" fillId="0" borderId="1" xfId="0" applyFont="1" applyBorder="1" applyAlignment="1" applyProtection="1">
      <alignment horizontal="center" vertical="top" wrapText="1"/>
      <protection locked="0"/>
    </xf>
    <xf numFmtId="9" fontId="13" fillId="0" borderId="2" xfId="0" applyNumberFormat="1" applyFont="1" applyBorder="1" applyAlignment="1" applyProtection="1">
      <alignment horizontal="center" vertical="top" wrapText="1"/>
      <protection locked="0"/>
    </xf>
    <xf numFmtId="9" fontId="6" fillId="2" borderId="1" xfId="3"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3" applyFont="1" applyFill="1" applyBorder="1" applyAlignment="1" applyProtection="1">
      <alignment horizontal="center" wrapText="1"/>
      <protection hidden="1"/>
    </xf>
    <xf numFmtId="10" fontId="6" fillId="2" borderId="1" xfId="3"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wrapText="1"/>
      <protection hidden="1"/>
    </xf>
    <xf numFmtId="0" fontId="5" fillId="2" borderId="1" xfId="0" applyFont="1" applyFill="1" applyBorder="1" applyAlignment="1" applyProtection="1">
      <alignment wrapText="1"/>
      <protection hidden="1"/>
    </xf>
    <xf numFmtId="9" fontId="17" fillId="2" borderId="1" xfId="0" applyNumberFormat="1" applyFont="1" applyFill="1" applyBorder="1" applyAlignment="1" applyProtection="1">
      <alignment horizontal="center" vertical="top" wrapText="1"/>
      <protection hidden="1"/>
    </xf>
    <xf numFmtId="10" fontId="17" fillId="2" borderId="1" xfId="0" applyNumberFormat="1" applyFont="1" applyFill="1" applyBorder="1" applyAlignment="1" applyProtection="1">
      <alignment horizontal="center" vertical="top" wrapText="1"/>
      <protection hidden="1"/>
    </xf>
    <xf numFmtId="9" fontId="5" fillId="4" borderId="1" xfId="3" applyFont="1" applyFill="1" applyBorder="1" applyAlignment="1" applyProtection="1">
      <alignment horizontal="center"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vertical="top" wrapText="1"/>
      <protection hidden="1"/>
    </xf>
    <xf numFmtId="10"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wrapText="1"/>
      <protection hidden="1"/>
    </xf>
    <xf numFmtId="0" fontId="5" fillId="4" borderId="1" xfId="0" applyFont="1" applyFill="1" applyBorder="1" applyAlignment="1" applyProtection="1">
      <alignment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vertical="top"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9" fontId="5" fillId="10" borderId="1" xfId="3" applyFont="1" applyFill="1" applyBorder="1" applyAlignment="1">
      <alignment horizontal="right" vertical="top" wrapText="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justify" vertical="top" wrapText="1"/>
      <protection hidden="1"/>
    </xf>
    <xf numFmtId="9" fontId="5" fillId="10" borderId="1" xfId="3" applyFont="1" applyFill="1" applyBorder="1" applyAlignment="1">
      <alignment horizontal="left" vertical="top" wrapText="1"/>
    </xf>
    <xf numFmtId="9" fontId="5" fillId="10" borderId="1" xfId="3" applyFont="1" applyFill="1" applyBorder="1" applyAlignment="1">
      <alignment horizontal="center" vertical="top" wrapText="1"/>
    </xf>
    <xf numFmtId="10" fontId="5" fillId="10" borderId="1" xfId="3" applyNumberFormat="1" applyFont="1" applyFill="1" applyBorder="1" applyAlignment="1">
      <alignment horizontal="center" vertical="top" wrapText="1"/>
    </xf>
    <xf numFmtId="1" fontId="5" fillId="10" borderId="1" xfId="0" applyNumberFormat="1" applyFont="1" applyFill="1" applyBorder="1" applyAlignment="1">
      <alignment horizontal="center" vertical="top" wrapText="1"/>
    </xf>
    <xf numFmtId="0" fontId="9" fillId="0" borderId="1" xfId="0" applyFont="1" applyBorder="1" applyAlignment="1" applyProtection="1">
      <alignment horizontal="center" vertical="top" wrapText="1"/>
      <protection hidden="1"/>
    </xf>
    <xf numFmtId="10" fontId="9" fillId="0" borderId="1" xfId="3" applyNumberFormat="1" applyFont="1" applyFill="1" applyBorder="1" applyAlignment="1">
      <alignment horizontal="center" vertical="top" wrapText="1"/>
    </xf>
    <xf numFmtId="0" fontId="9" fillId="0" borderId="1" xfId="0" applyFont="1" applyBorder="1" applyAlignment="1" applyProtection="1">
      <alignment vertical="top" wrapText="1"/>
      <protection hidden="1"/>
    </xf>
    <xf numFmtId="9" fontId="9" fillId="0" borderId="1" xfId="0" applyNumberFormat="1" applyFont="1" applyBorder="1" applyAlignment="1" applyProtection="1">
      <alignment vertical="top" wrapText="1"/>
      <protection hidden="1"/>
    </xf>
    <xf numFmtId="0" fontId="9" fillId="0" borderId="0" xfId="0" applyFont="1" applyAlignment="1" applyProtection="1">
      <alignment wrapText="1"/>
      <protection hidden="1"/>
    </xf>
    <xf numFmtId="0" fontId="5" fillId="10" borderId="1" xfId="0" applyFont="1" applyFill="1" applyBorder="1" applyAlignment="1">
      <alignment horizontal="justify" vertical="top" wrapText="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9" fontId="5" fillId="0" borderId="1" xfId="3"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164" fontId="5" fillId="0" borderId="1" xfId="3" applyNumberFormat="1" applyFont="1" applyFill="1" applyBorder="1" applyAlignment="1">
      <alignment horizontal="center" vertical="top" wrapText="1"/>
    </xf>
    <xf numFmtId="0" fontId="5" fillId="0" borderId="1" xfId="0" applyFont="1" applyBorder="1" applyAlignment="1" applyProtection="1">
      <alignment horizontal="center" vertical="center" wrapText="1"/>
      <protection hidden="1"/>
    </xf>
    <xf numFmtId="10" fontId="13" fillId="10" borderId="1" xfId="0" applyNumberFormat="1" applyFont="1" applyFill="1" applyBorder="1" applyAlignment="1">
      <alignment horizontal="center" vertical="top" wrapText="1"/>
    </xf>
    <xf numFmtId="0" fontId="13" fillId="0" borderId="1" xfId="0" applyFont="1" applyBorder="1" applyAlignment="1">
      <alignment wrapText="1"/>
    </xf>
    <xf numFmtId="10" fontId="13" fillId="10" borderId="8" xfId="0" applyNumberFormat="1" applyFont="1" applyFill="1" applyBorder="1" applyAlignment="1">
      <alignment horizontal="center" vertical="top" wrapText="1"/>
    </xf>
    <xf numFmtId="0" fontId="13" fillId="0" borderId="8" xfId="0" applyFont="1" applyBorder="1" applyAlignment="1">
      <alignment wrapText="1"/>
    </xf>
    <xf numFmtId="0" fontId="5" fillId="0" borderId="1" xfId="0" applyFont="1" applyBorder="1" applyAlignment="1">
      <alignment vertical="top" wrapText="1"/>
    </xf>
    <xf numFmtId="0" fontId="19" fillId="0" borderId="1" xfId="4" applyFont="1" applyBorder="1" applyAlignment="1" applyProtection="1">
      <alignment vertical="top" wrapText="1"/>
      <protection hidden="1"/>
    </xf>
    <xf numFmtId="0" fontId="6" fillId="2" borderId="1" xfId="0" applyFont="1" applyFill="1" applyBorder="1" applyProtection="1">
      <protection hidden="1"/>
    </xf>
    <xf numFmtId="9" fontId="6" fillId="2" borderId="1" xfId="3" applyFont="1" applyFill="1" applyBorder="1" applyAlignment="1" applyProtection="1">
      <alignment wrapText="1"/>
      <protection hidden="1"/>
    </xf>
    <xf numFmtId="9" fontId="5" fillId="0" borderId="1" xfId="0" applyNumberFormat="1" applyFont="1" applyFill="1" applyBorder="1" applyAlignment="1" applyProtection="1">
      <alignment horizontal="center" vertical="top" wrapText="1"/>
      <protection hidden="1"/>
    </xf>
    <xf numFmtId="10" fontId="5" fillId="0" borderId="1" xfId="0" applyNumberFormat="1"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4"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lignment horizontal="center" wrapText="1"/>
    </xf>
    <xf numFmtId="0" fontId="5" fillId="0" borderId="1" xfId="0" applyFont="1" applyBorder="1" applyAlignment="1" applyProtection="1">
      <alignment horizontal="justify"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5">
    <cellStyle name="Hyperlink" xfId="4"/>
    <cellStyle name="Millares [0]" xfId="1" builtinId="6"/>
    <cellStyle name="Millares [0] 2" xfId="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A1D22B2E-3299-4D84-96DB-2D4F4814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a.gov.co/tabla_archivos/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
  <sheetViews>
    <sheetView showGridLines="0" tabSelected="1" zoomScale="80" zoomScaleNormal="80"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20.42578125" style="20" customWidth="1"/>
    <col min="24" max="24" width="19.85546875" style="20" customWidth="1"/>
    <col min="25" max="25" width="67.28515625" style="27" customWidth="1"/>
    <col min="26" max="26" width="30.5703125" style="27" customWidth="1"/>
    <col min="27" max="29" width="16.5703125" style="51" customWidth="1"/>
    <col min="30" max="30" width="60.140625" style="24" customWidth="1"/>
    <col min="31" max="31" width="37.140625" style="24" customWidth="1"/>
    <col min="32" max="34" width="16.5703125" style="51" customWidth="1"/>
    <col min="35" max="35" width="46" style="1" customWidth="1"/>
    <col min="36" max="36" width="16.5703125" style="1" customWidth="1"/>
    <col min="37" max="39" width="16.5703125" style="51" customWidth="1"/>
    <col min="40" max="40" width="39.140625" style="1" customWidth="1"/>
    <col min="41" max="41" width="23" style="1" customWidth="1"/>
    <col min="42" max="43" width="23.42578125" style="20" customWidth="1"/>
    <col min="44" max="44" width="21.5703125" style="20" customWidth="1"/>
    <col min="45" max="45" width="56.42578125" style="27" customWidth="1"/>
    <col min="46" max="46" width="13.28515625" style="1" bestFit="1" customWidth="1"/>
    <col min="47" max="16384" width="10.85546875" style="1"/>
  </cols>
  <sheetData>
    <row r="1" spans="1:45" ht="70.5" customHeight="1" x14ac:dyDescent="0.25">
      <c r="A1" s="125" t="s">
        <v>0</v>
      </c>
      <c r="B1" s="126"/>
      <c r="C1" s="126"/>
      <c r="D1" s="126"/>
      <c r="E1" s="126"/>
      <c r="F1" s="126"/>
      <c r="G1" s="126"/>
      <c r="H1" s="126"/>
      <c r="I1" s="126"/>
      <c r="J1" s="126"/>
      <c r="K1" s="126"/>
      <c r="L1" s="127" t="s">
        <v>1</v>
      </c>
      <c r="M1" s="127"/>
      <c r="N1" s="127"/>
      <c r="O1" s="127"/>
      <c r="P1" s="127"/>
    </row>
    <row r="2" spans="1:45" s="2" customFormat="1" ht="23.45" customHeight="1" x14ac:dyDescent="0.25">
      <c r="A2" s="128" t="s">
        <v>2</v>
      </c>
      <c r="B2" s="129"/>
      <c r="C2" s="129"/>
      <c r="D2" s="129"/>
      <c r="E2" s="129"/>
      <c r="F2" s="129"/>
      <c r="G2" s="129"/>
      <c r="H2" s="129"/>
      <c r="I2" s="129"/>
      <c r="J2" s="129"/>
      <c r="K2" s="129"/>
      <c r="L2" s="129"/>
      <c r="M2" s="129"/>
      <c r="N2" s="129"/>
      <c r="O2" s="129"/>
      <c r="P2" s="129"/>
      <c r="V2" s="20"/>
      <c r="W2" s="20"/>
      <c r="X2" s="20"/>
      <c r="Y2" s="27"/>
      <c r="Z2" s="27"/>
      <c r="AA2" s="52"/>
      <c r="AB2" s="52"/>
      <c r="AC2" s="52"/>
      <c r="AD2" s="25"/>
      <c r="AE2" s="25"/>
      <c r="AF2" s="52"/>
      <c r="AG2" s="52"/>
      <c r="AH2" s="52"/>
      <c r="AK2" s="52"/>
      <c r="AL2" s="52"/>
      <c r="AM2" s="52"/>
      <c r="AP2" s="20"/>
      <c r="AQ2" s="20"/>
      <c r="AR2" s="20"/>
      <c r="AS2" s="27"/>
    </row>
    <row r="3" spans="1:45" x14ac:dyDescent="0.25"/>
    <row r="4" spans="1:45" ht="29.1" customHeight="1" x14ac:dyDescent="0.25">
      <c r="A4" s="124" t="s">
        <v>3</v>
      </c>
      <c r="B4" s="124"/>
      <c r="C4" s="127" t="s">
        <v>4</v>
      </c>
      <c r="D4" s="127"/>
      <c r="F4" s="124" t="s">
        <v>5</v>
      </c>
      <c r="G4" s="124"/>
      <c r="H4" s="124"/>
      <c r="I4" s="124"/>
      <c r="J4" s="124"/>
      <c r="K4" s="124"/>
    </row>
    <row r="5" spans="1:45" x14ac:dyDescent="0.25">
      <c r="A5" s="124"/>
      <c r="B5" s="124"/>
      <c r="C5" s="127"/>
      <c r="D5" s="127"/>
      <c r="F5" s="3" t="s">
        <v>6</v>
      </c>
      <c r="G5" s="3" t="s">
        <v>7</v>
      </c>
      <c r="H5" s="133" t="s">
        <v>8</v>
      </c>
      <c r="I5" s="133"/>
      <c r="J5" s="133"/>
      <c r="K5" s="133"/>
    </row>
    <row r="6" spans="1:45" ht="15" customHeight="1" x14ac:dyDescent="0.25">
      <c r="A6" s="124"/>
      <c r="B6" s="124"/>
      <c r="C6" s="127"/>
      <c r="D6" s="127"/>
      <c r="F6" s="90">
        <v>1</v>
      </c>
      <c r="G6" s="28" t="s">
        <v>9</v>
      </c>
      <c r="H6" s="130" t="s">
        <v>10</v>
      </c>
      <c r="I6" s="130"/>
      <c r="J6" s="130"/>
      <c r="K6" s="130"/>
    </row>
    <row r="7" spans="1:45" ht="202.5" customHeight="1" x14ac:dyDescent="0.25">
      <c r="A7" s="124"/>
      <c r="B7" s="124"/>
      <c r="C7" s="127"/>
      <c r="D7" s="127"/>
      <c r="F7" s="90">
        <v>2</v>
      </c>
      <c r="G7" s="90" t="s">
        <v>11</v>
      </c>
      <c r="H7" s="131" t="s">
        <v>12</v>
      </c>
      <c r="I7" s="131"/>
      <c r="J7" s="131"/>
      <c r="K7" s="131"/>
    </row>
    <row r="8" spans="1:45" ht="84.75" customHeight="1" x14ac:dyDescent="0.25">
      <c r="A8" s="124"/>
      <c r="B8" s="124"/>
      <c r="C8" s="127"/>
      <c r="D8" s="127"/>
      <c r="F8" s="90">
        <v>3</v>
      </c>
      <c r="G8" s="90" t="s">
        <v>13</v>
      </c>
      <c r="H8" s="131" t="s">
        <v>14</v>
      </c>
      <c r="I8" s="131"/>
      <c r="J8" s="131"/>
      <c r="K8" s="131"/>
    </row>
    <row r="9" spans="1:45" s="83" customFormat="1" ht="84.75" customHeight="1" x14ac:dyDescent="0.25">
      <c r="A9" s="81"/>
      <c r="B9" s="81"/>
      <c r="C9" s="82"/>
      <c r="D9" s="82"/>
      <c r="F9" s="90">
        <v>4</v>
      </c>
      <c r="G9" s="90" t="s">
        <v>15</v>
      </c>
      <c r="H9" s="131" t="s">
        <v>16</v>
      </c>
      <c r="I9" s="131"/>
      <c r="J9" s="131"/>
      <c r="K9" s="131"/>
      <c r="V9" s="84"/>
      <c r="W9" s="84"/>
      <c r="X9" s="84"/>
      <c r="Y9" s="85"/>
      <c r="Z9" s="85"/>
      <c r="AA9" s="86"/>
      <c r="AB9" s="86"/>
      <c r="AC9" s="86"/>
      <c r="AD9" s="87"/>
      <c r="AE9" s="87"/>
      <c r="AF9" s="86"/>
      <c r="AG9" s="86"/>
      <c r="AH9" s="86"/>
      <c r="AK9" s="86"/>
      <c r="AL9" s="86"/>
      <c r="AM9" s="86"/>
      <c r="AP9" s="84"/>
      <c r="AQ9" s="84"/>
      <c r="AR9" s="84"/>
      <c r="AS9" s="85"/>
    </row>
    <row r="10" spans="1:45" s="83" customFormat="1" ht="84.75" customHeight="1" x14ac:dyDescent="0.25">
      <c r="A10" s="81"/>
      <c r="B10" s="81"/>
      <c r="C10" s="82"/>
      <c r="D10" s="82"/>
      <c r="F10" s="90">
        <v>5</v>
      </c>
      <c r="G10" s="90" t="s">
        <v>17</v>
      </c>
      <c r="H10" s="131" t="s">
        <v>18</v>
      </c>
      <c r="I10" s="131"/>
      <c r="J10" s="131"/>
      <c r="K10" s="131"/>
      <c r="V10" s="84"/>
      <c r="W10" s="84"/>
      <c r="X10" s="84"/>
      <c r="Y10" s="85"/>
      <c r="Z10" s="85"/>
      <c r="AA10" s="86"/>
      <c r="AB10" s="86"/>
      <c r="AC10" s="86"/>
      <c r="AD10" s="87"/>
      <c r="AE10" s="87"/>
      <c r="AF10" s="86"/>
      <c r="AG10" s="86"/>
      <c r="AH10" s="86"/>
      <c r="AK10" s="86"/>
      <c r="AL10" s="86"/>
      <c r="AM10" s="86"/>
      <c r="AP10" s="84"/>
      <c r="AQ10" s="84"/>
      <c r="AR10" s="84"/>
      <c r="AS10" s="85"/>
    </row>
    <row r="11" spans="1:45" s="83" customFormat="1" ht="84.75" customHeight="1" x14ac:dyDescent="0.25">
      <c r="A11" s="81"/>
      <c r="B11" s="81"/>
      <c r="C11" s="82"/>
      <c r="D11" s="82"/>
      <c r="F11" s="112">
        <v>6</v>
      </c>
      <c r="G11" s="112" t="s">
        <v>333</v>
      </c>
      <c r="H11" s="131" t="s">
        <v>334</v>
      </c>
      <c r="I11" s="131"/>
      <c r="J11" s="131"/>
      <c r="K11" s="131"/>
      <c r="V11" s="84"/>
      <c r="W11" s="84"/>
      <c r="X11" s="84"/>
      <c r="Y11" s="85"/>
      <c r="Z11" s="85"/>
      <c r="AA11" s="86"/>
      <c r="AB11" s="86"/>
      <c r="AC11" s="86"/>
      <c r="AD11" s="87"/>
      <c r="AE11" s="87"/>
      <c r="AF11" s="86"/>
      <c r="AG11" s="86"/>
      <c r="AH11" s="86"/>
      <c r="AK11" s="86"/>
      <c r="AL11" s="86"/>
      <c r="AM11" s="86"/>
      <c r="AP11" s="84"/>
      <c r="AQ11" s="84"/>
      <c r="AR11" s="84"/>
      <c r="AS11" s="85"/>
    </row>
    <row r="12" spans="1:45" x14ac:dyDescent="0.25"/>
    <row r="13" spans="1:45" ht="14.45" customHeight="1" x14ac:dyDescent="0.25">
      <c r="A13" s="124" t="s">
        <v>19</v>
      </c>
      <c r="B13" s="124"/>
      <c r="C13" s="124" t="s">
        <v>20</v>
      </c>
      <c r="D13" s="124" t="s">
        <v>21</v>
      </c>
      <c r="E13" s="124"/>
      <c r="F13" s="124"/>
      <c r="G13" s="124"/>
      <c r="H13" s="124"/>
      <c r="I13" s="124"/>
      <c r="J13" s="124"/>
      <c r="K13" s="124"/>
      <c r="L13" s="124"/>
      <c r="M13" s="124"/>
      <c r="N13" s="124"/>
      <c r="O13" s="124"/>
      <c r="P13" s="124"/>
      <c r="Q13" s="134" t="s">
        <v>22</v>
      </c>
      <c r="R13" s="134"/>
      <c r="S13" s="134"/>
      <c r="T13" s="134"/>
      <c r="U13" s="134"/>
      <c r="V13" s="132" t="s">
        <v>23</v>
      </c>
      <c r="W13" s="132"/>
      <c r="X13" s="132"/>
      <c r="Y13" s="132"/>
      <c r="Z13" s="132"/>
      <c r="AA13" s="138" t="s">
        <v>23</v>
      </c>
      <c r="AB13" s="138"/>
      <c r="AC13" s="138"/>
      <c r="AD13" s="138"/>
      <c r="AE13" s="138"/>
      <c r="AF13" s="139" t="s">
        <v>23</v>
      </c>
      <c r="AG13" s="139"/>
      <c r="AH13" s="139"/>
      <c r="AI13" s="139"/>
      <c r="AJ13" s="139"/>
      <c r="AK13" s="140" t="s">
        <v>23</v>
      </c>
      <c r="AL13" s="140"/>
      <c r="AM13" s="140"/>
      <c r="AN13" s="140"/>
      <c r="AO13" s="140"/>
      <c r="AP13" s="135" t="s">
        <v>24</v>
      </c>
      <c r="AQ13" s="136"/>
      <c r="AR13" s="136"/>
      <c r="AS13" s="137"/>
    </row>
    <row r="14" spans="1:45" ht="14.45" customHeight="1" x14ac:dyDescent="0.25">
      <c r="A14" s="124"/>
      <c r="B14" s="124"/>
      <c r="C14" s="124"/>
      <c r="D14" s="124"/>
      <c r="E14" s="124"/>
      <c r="F14" s="124"/>
      <c r="G14" s="124"/>
      <c r="H14" s="124"/>
      <c r="I14" s="124"/>
      <c r="J14" s="124"/>
      <c r="K14" s="124"/>
      <c r="L14" s="124"/>
      <c r="M14" s="124"/>
      <c r="N14" s="124"/>
      <c r="O14" s="124"/>
      <c r="P14" s="124"/>
      <c r="Q14" s="134"/>
      <c r="R14" s="134"/>
      <c r="S14" s="134"/>
      <c r="T14" s="134"/>
      <c r="U14" s="134"/>
      <c r="V14" s="132" t="s">
        <v>25</v>
      </c>
      <c r="W14" s="132"/>
      <c r="X14" s="132"/>
      <c r="Y14" s="132"/>
      <c r="Z14" s="132"/>
      <c r="AA14" s="138" t="s">
        <v>26</v>
      </c>
      <c r="AB14" s="138"/>
      <c r="AC14" s="138"/>
      <c r="AD14" s="138"/>
      <c r="AE14" s="138"/>
      <c r="AF14" s="139" t="s">
        <v>27</v>
      </c>
      <c r="AG14" s="139"/>
      <c r="AH14" s="139"/>
      <c r="AI14" s="139"/>
      <c r="AJ14" s="139"/>
      <c r="AK14" s="140" t="s">
        <v>28</v>
      </c>
      <c r="AL14" s="140"/>
      <c r="AM14" s="140"/>
      <c r="AN14" s="140"/>
      <c r="AO14" s="140"/>
      <c r="AP14" s="135" t="s">
        <v>29</v>
      </c>
      <c r="AQ14" s="136"/>
      <c r="AR14" s="136"/>
      <c r="AS14" s="137"/>
    </row>
    <row r="15" spans="1:45" ht="60" x14ac:dyDescent="0.25">
      <c r="A15" s="89" t="s">
        <v>30</v>
      </c>
      <c r="B15" s="89" t="s">
        <v>31</v>
      </c>
      <c r="C15" s="124"/>
      <c r="D15" s="89" t="s">
        <v>32</v>
      </c>
      <c r="E15" s="89" t="s">
        <v>33</v>
      </c>
      <c r="F15" s="89" t="s">
        <v>34</v>
      </c>
      <c r="G15" s="89" t="s">
        <v>35</v>
      </c>
      <c r="H15" s="89" t="s">
        <v>36</v>
      </c>
      <c r="I15" s="89" t="s">
        <v>37</v>
      </c>
      <c r="J15" s="89" t="s">
        <v>38</v>
      </c>
      <c r="K15" s="89" t="s">
        <v>39</v>
      </c>
      <c r="L15" s="89" t="s">
        <v>40</v>
      </c>
      <c r="M15" s="89" t="s">
        <v>41</v>
      </c>
      <c r="N15" s="89" t="s">
        <v>42</v>
      </c>
      <c r="O15" s="89" t="s">
        <v>43</v>
      </c>
      <c r="P15" s="89" t="s">
        <v>44</v>
      </c>
      <c r="Q15" s="92" t="s">
        <v>45</v>
      </c>
      <c r="R15" s="92" t="s">
        <v>46</v>
      </c>
      <c r="S15" s="92" t="s">
        <v>47</v>
      </c>
      <c r="T15" s="92" t="s">
        <v>48</v>
      </c>
      <c r="U15" s="92" t="s">
        <v>49</v>
      </c>
      <c r="V15" s="91" t="s">
        <v>50</v>
      </c>
      <c r="W15" s="91" t="s">
        <v>51</v>
      </c>
      <c r="X15" s="91" t="s">
        <v>52</v>
      </c>
      <c r="Y15" s="58" t="s">
        <v>53</v>
      </c>
      <c r="Z15" s="58" t="s">
        <v>54</v>
      </c>
      <c r="AA15" s="93" t="s">
        <v>50</v>
      </c>
      <c r="AB15" s="93" t="s">
        <v>51</v>
      </c>
      <c r="AC15" s="93" t="s">
        <v>52</v>
      </c>
      <c r="AD15" s="55" t="s">
        <v>53</v>
      </c>
      <c r="AE15" s="55" t="s">
        <v>54</v>
      </c>
      <c r="AF15" s="94" t="s">
        <v>50</v>
      </c>
      <c r="AG15" s="94" t="s">
        <v>51</v>
      </c>
      <c r="AH15" s="94" t="s">
        <v>52</v>
      </c>
      <c r="AI15" s="94" t="s">
        <v>53</v>
      </c>
      <c r="AJ15" s="94" t="s">
        <v>54</v>
      </c>
      <c r="AK15" s="107" t="s">
        <v>50</v>
      </c>
      <c r="AL15" s="107" t="s">
        <v>51</v>
      </c>
      <c r="AM15" s="107" t="s">
        <v>52</v>
      </c>
      <c r="AN15" s="95" t="s">
        <v>53</v>
      </c>
      <c r="AO15" s="95" t="s">
        <v>54</v>
      </c>
      <c r="AP15" s="17" t="s">
        <v>50</v>
      </c>
      <c r="AQ15" s="17" t="s">
        <v>51</v>
      </c>
      <c r="AR15" s="17" t="s">
        <v>52</v>
      </c>
      <c r="AS15" s="96" t="s">
        <v>55</v>
      </c>
    </row>
    <row r="16" spans="1:45" s="35" customFormat="1" ht="263.25" customHeight="1" x14ac:dyDescent="0.25">
      <c r="A16" s="108">
        <v>4</v>
      </c>
      <c r="B16" s="108" t="s">
        <v>56</v>
      </c>
      <c r="C16" s="108" t="s">
        <v>57</v>
      </c>
      <c r="D16" s="108" t="s">
        <v>312</v>
      </c>
      <c r="E16" s="29">
        <f t="shared" ref="E16:E33" si="0">+(5.55555555555556%*80%)/100%</f>
        <v>4.4444444444444481E-2</v>
      </c>
      <c r="F16" s="108" t="s">
        <v>58</v>
      </c>
      <c r="G16" s="108" t="s">
        <v>59</v>
      </c>
      <c r="H16" s="108" t="s">
        <v>60</v>
      </c>
      <c r="I16" s="30">
        <v>6.6000000000000003E-2</v>
      </c>
      <c r="J16" s="108" t="s">
        <v>61</v>
      </c>
      <c r="K16" s="108" t="s">
        <v>62</v>
      </c>
      <c r="L16" s="31">
        <v>0</v>
      </c>
      <c r="M16" s="31">
        <v>0.02</v>
      </c>
      <c r="N16" s="31">
        <v>0.06</v>
      </c>
      <c r="O16" s="31">
        <v>0.1</v>
      </c>
      <c r="P16" s="31">
        <v>0.1</v>
      </c>
      <c r="Q16" s="108" t="s">
        <v>63</v>
      </c>
      <c r="R16" s="108" t="s">
        <v>64</v>
      </c>
      <c r="S16" s="108" t="s">
        <v>65</v>
      </c>
      <c r="T16" s="108" t="s">
        <v>66</v>
      </c>
      <c r="U16" s="108" t="s">
        <v>67</v>
      </c>
      <c r="V16" s="32" t="s">
        <v>68</v>
      </c>
      <c r="W16" s="32" t="s">
        <v>68</v>
      </c>
      <c r="X16" s="32" t="s">
        <v>68</v>
      </c>
      <c r="Y16" s="33" t="s">
        <v>69</v>
      </c>
      <c r="Z16" s="56" t="s">
        <v>68</v>
      </c>
      <c r="AA16" s="50">
        <v>1.4999999999999999E-2</v>
      </c>
      <c r="AB16" s="40">
        <v>1.4999999999999999E-2</v>
      </c>
      <c r="AC16" s="40">
        <f>IF(AB16/AA16&gt;100%,100%,AB16/AA16)</f>
        <v>1</v>
      </c>
      <c r="AD16" s="57" t="s">
        <v>70</v>
      </c>
      <c r="AE16" s="37" t="s">
        <v>71</v>
      </c>
      <c r="AF16" s="32">
        <v>0.02</v>
      </c>
      <c r="AG16" s="98">
        <v>0.02</v>
      </c>
      <c r="AH16" s="34">
        <f>IF(AG16/AF16&gt;100%,100%,AG16/AF16)</f>
        <v>1</v>
      </c>
      <c r="AI16" s="106" t="s">
        <v>72</v>
      </c>
      <c r="AJ16" s="37" t="s">
        <v>71</v>
      </c>
      <c r="AK16" s="34">
        <v>3.0700000000000002E-2</v>
      </c>
      <c r="AL16" s="34">
        <v>3.0700000000000002E-2</v>
      </c>
      <c r="AM16" s="40">
        <f>IF(AL16/AK16&gt;100%,100%,AL16/AK16)</f>
        <v>1</v>
      </c>
      <c r="AN16" s="108" t="s">
        <v>282</v>
      </c>
      <c r="AO16" s="108" t="s">
        <v>283</v>
      </c>
      <c r="AP16" s="32">
        <f>P16</f>
        <v>0.1</v>
      </c>
      <c r="AQ16" s="34">
        <v>3.0700000000000002E-2</v>
      </c>
      <c r="AR16" s="40">
        <f>IF(AQ16/AP16&gt;100%,100%,AQ16/AP16)</f>
        <v>0.307</v>
      </c>
      <c r="AS16" s="108" t="s">
        <v>282</v>
      </c>
    </row>
    <row r="17" spans="1:45" s="35" customFormat="1" ht="120" x14ac:dyDescent="0.25">
      <c r="A17" s="108">
        <v>4</v>
      </c>
      <c r="B17" s="108" t="s">
        <v>56</v>
      </c>
      <c r="C17" s="108" t="s">
        <v>57</v>
      </c>
      <c r="D17" s="108" t="s">
        <v>313</v>
      </c>
      <c r="E17" s="29">
        <f t="shared" si="0"/>
        <v>4.4444444444444481E-2</v>
      </c>
      <c r="F17" s="108" t="s">
        <v>58</v>
      </c>
      <c r="G17" s="108" t="s">
        <v>73</v>
      </c>
      <c r="H17" s="108" t="s">
        <v>74</v>
      </c>
      <c r="I17" s="108" t="s">
        <v>75</v>
      </c>
      <c r="J17" s="108" t="s">
        <v>76</v>
      </c>
      <c r="K17" s="108" t="s">
        <v>62</v>
      </c>
      <c r="L17" s="31">
        <v>0</v>
      </c>
      <c r="M17" s="31">
        <v>0</v>
      </c>
      <c r="N17" s="31">
        <v>0</v>
      </c>
      <c r="O17" s="31">
        <v>0.15</v>
      </c>
      <c r="P17" s="31">
        <v>0.15</v>
      </c>
      <c r="Q17" s="108" t="s">
        <v>63</v>
      </c>
      <c r="R17" s="108" t="s">
        <v>77</v>
      </c>
      <c r="S17" s="108" t="s">
        <v>78</v>
      </c>
      <c r="T17" s="108" t="s">
        <v>66</v>
      </c>
      <c r="U17" s="108" t="s">
        <v>79</v>
      </c>
      <c r="V17" s="32" t="s">
        <v>68</v>
      </c>
      <c r="W17" s="32" t="s">
        <v>68</v>
      </c>
      <c r="X17" s="32" t="s">
        <v>68</v>
      </c>
      <c r="Y17" s="33" t="s">
        <v>69</v>
      </c>
      <c r="Z17" s="56" t="s">
        <v>68</v>
      </c>
      <c r="AA17" s="32" t="s">
        <v>68</v>
      </c>
      <c r="AB17" s="32" t="s">
        <v>68</v>
      </c>
      <c r="AC17" s="32" t="s">
        <v>68</v>
      </c>
      <c r="AD17" s="56" t="s">
        <v>80</v>
      </c>
      <c r="AE17" s="56" t="s">
        <v>68</v>
      </c>
      <c r="AF17" s="32" t="s">
        <v>81</v>
      </c>
      <c r="AG17" s="98" t="s">
        <v>81</v>
      </c>
      <c r="AH17" s="98" t="s">
        <v>81</v>
      </c>
      <c r="AI17" s="97" t="s">
        <v>82</v>
      </c>
      <c r="AJ17" s="88" t="s">
        <v>81</v>
      </c>
      <c r="AK17" s="32">
        <f t="shared" ref="AK17:AK37" si="1">O17</f>
        <v>0.15</v>
      </c>
      <c r="AL17" s="34">
        <v>1.1900999999999999</v>
      </c>
      <c r="AM17" s="40">
        <f t="shared" ref="AM17:AM39" si="2">IF(AL17/AK17&gt;100%,100%,AL17/AK17)</f>
        <v>1</v>
      </c>
      <c r="AN17" s="108" t="s">
        <v>285</v>
      </c>
      <c r="AO17" s="108" t="s">
        <v>286</v>
      </c>
      <c r="AP17" s="32">
        <f t="shared" ref="AP17:AP25" si="3">P17</f>
        <v>0.15</v>
      </c>
      <c r="AQ17" s="34">
        <v>1.1900999999999999</v>
      </c>
      <c r="AR17" s="40">
        <f t="shared" ref="AR17:AR39" si="4">IF(AQ17/AP17&gt;100%,100%,AQ17/AP17)</f>
        <v>1</v>
      </c>
      <c r="AS17" s="60" t="s">
        <v>284</v>
      </c>
    </row>
    <row r="18" spans="1:45" s="35" customFormat="1" ht="120" customHeight="1" x14ac:dyDescent="0.25">
      <c r="A18" s="108">
        <v>4</v>
      </c>
      <c r="B18" s="108" t="s">
        <v>56</v>
      </c>
      <c r="C18" s="108" t="s">
        <v>57</v>
      </c>
      <c r="D18" s="108" t="s">
        <v>314</v>
      </c>
      <c r="E18" s="29">
        <f t="shared" si="0"/>
        <v>4.4444444444444481E-2</v>
      </c>
      <c r="F18" s="108" t="s">
        <v>83</v>
      </c>
      <c r="G18" s="108" t="s">
        <v>84</v>
      </c>
      <c r="H18" s="108" t="s">
        <v>85</v>
      </c>
      <c r="I18" s="108" t="s">
        <v>75</v>
      </c>
      <c r="J18" s="108" t="s">
        <v>61</v>
      </c>
      <c r="K18" s="108" t="s">
        <v>62</v>
      </c>
      <c r="L18" s="31">
        <v>0.05</v>
      </c>
      <c r="M18" s="31">
        <v>0.4</v>
      </c>
      <c r="N18" s="31">
        <v>0.8</v>
      </c>
      <c r="O18" s="31">
        <v>1</v>
      </c>
      <c r="P18" s="31">
        <v>1</v>
      </c>
      <c r="Q18" s="108" t="s">
        <v>63</v>
      </c>
      <c r="R18" s="108" t="s">
        <v>86</v>
      </c>
      <c r="S18" s="108" t="s">
        <v>87</v>
      </c>
      <c r="T18" s="108" t="s">
        <v>66</v>
      </c>
      <c r="U18" s="108" t="s">
        <v>88</v>
      </c>
      <c r="V18" s="32">
        <f t="shared" ref="V18:V33" si="5">L18</f>
        <v>0.05</v>
      </c>
      <c r="W18" s="36">
        <v>0</v>
      </c>
      <c r="X18" s="39">
        <f>W18/V18</f>
        <v>0</v>
      </c>
      <c r="Y18" s="33" t="s">
        <v>89</v>
      </c>
      <c r="Z18" s="33" t="s">
        <v>90</v>
      </c>
      <c r="AA18" s="32">
        <f t="shared" ref="AA18:AA39" si="6">M18</f>
        <v>0.4</v>
      </c>
      <c r="AB18" s="40">
        <v>0.15709999999999999</v>
      </c>
      <c r="AC18" s="40">
        <f t="shared" ref="AC18:AC39" si="7">IF(AB18/AA18&gt;100%,100%,AB18/AA18)</f>
        <v>0.39274999999999993</v>
      </c>
      <c r="AD18" s="57" t="s">
        <v>91</v>
      </c>
      <c r="AE18" s="37" t="s">
        <v>92</v>
      </c>
      <c r="AF18" s="32">
        <f t="shared" ref="AF18:AF39" si="8">N18</f>
        <v>0.8</v>
      </c>
      <c r="AG18" s="99">
        <v>0.57369999999999999</v>
      </c>
      <c r="AH18" s="34">
        <f>IF(AG18/AF18&gt;100%,100%,AG18/AF18)</f>
        <v>0.7171249999999999</v>
      </c>
      <c r="AI18" s="57" t="s">
        <v>93</v>
      </c>
      <c r="AJ18" s="37" t="s">
        <v>92</v>
      </c>
      <c r="AK18" s="32">
        <f t="shared" si="1"/>
        <v>1</v>
      </c>
      <c r="AL18" s="109">
        <v>1</v>
      </c>
      <c r="AM18" s="40">
        <f t="shared" si="2"/>
        <v>1</v>
      </c>
      <c r="AN18" s="35" t="s">
        <v>287</v>
      </c>
      <c r="AO18" s="108" t="s">
        <v>286</v>
      </c>
      <c r="AP18" s="32">
        <f t="shared" si="3"/>
        <v>1</v>
      </c>
      <c r="AQ18" s="40">
        <v>1</v>
      </c>
      <c r="AR18" s="40">
        <f t="shared" si="4"/>
        <v>1</v>
      </c>
      <c r="AS18" s="60" t="s">
        <v>288</v>
      </c>
    </row>
    <row r="19" spans="1:45" s="35" customFormat="1" ht="135" x14ac:dyDescent="0.25">
      <c r="A19" s="108">
        <v>4</v>
      </c>
      <c r="B19" s="108" t="s">
        <v>56</v>
      </c>
      <c r="C19" s="108" t="s">
        <v>95</v>
      </c>
      <c r="D19" s="108" t="s">
        <v>315</v>
      </c>
      <c r="E19" s="29">
        <f t="shared" si="0"/>
        <v>4.4444444444444481E-2</v>
      </c>
      <c r="F19" s="108" t="s">
        <v>58</v>
      </c>
      <c r="G19" s="108" t="s">
        <v>96</v>
      </c>
      <c r="H19" s="108" t="s">
        <v>97</v>
      </c>
      <c r="I19" s="31">
        <v>0.5</v>
      </c>
      <c r="J19" s="108" t="s">
        <v>61</v>
      </c>
      <c r="K19" s="108" t="s">
        <v>62</v>
      </c>
      <c r="L19" s="31">
        <v>0.15</v>
      </c>
      <c r="M19" s="31">
        <v>0.3</v>
      </c>
      <c r="N19" s="38">
        <v>0.45</v>
      </c>
      <c r="O19" s="38">
        <v>0.6</v>
      </c>
      <c r="P19" s="38">
        <v>0.6</v>
      </c>
      <c r="Q19" s="108" t="s">
        <v>98</v>
      </c>
      <c r="R19" s="108" t="s">
        <v>99</v>
      </c>
      <c r="S19" s="108" t="s">
        <v>94</v>
      </c>
      <c r="T19" s="108" t="s">
        <v>66</v>
      </c>
      <c r="U19" s="108" t="s">
        <v>100</v>
      </c>
      <c r="V19" s="32">
        <f t="shared" si="5"/>
        <v>0.15</v>
      </c>
      <c r="W19" s="39">
        <v>0.1077</v>
      </c>
      <c r="X19" s="39">
        <f>W19/V19</f>
        <v>0.71800000000000008</v>
      </c>
      <c r="Y19" s="33" t="s">
        <v>101</v>
      </c>
      <c r="Z19" s="33" t="s">
        <v>102</v>
      </c>
      <c r="AA19" s="32">
        <f t="shared" si="6"/>
        <v>0.3</v>
      </c>
      <c r="AB19" s="40">
        <v>0.26379999999999998</v>
      </c>
      <c r="AC19" s="40">
        <f t="shared" si="7"/>
        <v>0.8793333333333333</v>
      </c>
      <c r="AD19" s="57" t="s">
        <v>103</v>
      </c>
      <c r="AE19" s="37" t="s">
        <v>94</v>
      </c>
      <c r="AF19" s="32">
        <f t="shared" si="8"/>
        <v>0.45</v>
      </c>
      <c r="AG19" s="113">
        <v>0.47410000000000002</v>
      </c>
      <c r="AH19" s="34">
        <f t="shared" ref="AH19:AH33" si="9">IF(AG19/AF19&gt;100%,100%,AG19/AF19)</f>
        <v>1</v>
      </c>
      <c r="AI19" s="57" t="s">
        <v>104</v>
      </c>
      <c r="AJ19" s="114" t="s">
        <v>100</v>
      </c>
      <c r="AK19" s="32">
        <f t="shared" si="1"/>
        <v>0.6</v>
      </c>
      <c r="AL19" s="34">
        <v>0.62929999999999997</v>
      </c>
      <c r="AM19" s="40">
        <f t="shared" si="2"/>
        <v>1</v>
      </c>
      <c r="AN19" s="108" t="s">
        <v>290</v>
      </c>
      <c r="AO19" s="108" t="s">
        <v>286</v>
      </c>
      <c r="AP19" s="32">
        <f t="shared" si="3"/>
        <v>0.6</v>
      </c>
      <c r="AQ19" s="34">
        <v>0.62929999999999997</v>
      </c>
      <c r="AR19" s="40">
        <f t="shared" si="4"/>
        <v>1</v>
      </c>
      <c r="AS19" s="64" t="s">
        <v>289</v>
      </c>
    </row>
    <row r="20" spans="1:45" s="35" customFormat="1" ht="135" x14ac:dyDescent="0.25">
      <c r="A20" s="108">
        <v>4</v>
      </c>
      <c r="B20" s="108" t="s">
        <v>56</v>
      </c>
      <c r="C20" s="108" t="s">
        <v>95</v>
      </c>
      <c r="D20" s="108" t="s">
        <v>316</v>
      </c>
      <c r="E20" s="29">
        <f t="shared" si="0"/>
        <v>4.4444444444444481E-2</v>
      </c>
      <c r="F20" s="108" t="s">
        <v>58</v>
      </c>
      <c r="G20" s="108" t="s">
        <v>105</v>
      </c>
      <c r="H20" s="108" t="s">
        <v>106</v>
      </c>
      <c r="I20" s="31">
        <v>0.6</v>
      </c>
      <c r="J20" s="108" t="s">
        <v>61</v>
      </c>
      <c r="K20" s="108" t="s">
        <v>62</v>
      </c>
      <c r="L20" s="31">
        <v>0.15</v>
      </c>
      <c r="M20" s="31">
        <v>0.3</v>
      </c>
      <c r="N20" s="38">
        <v>0.45</v>
      </c>
      <c r="O20" s="38">
        <v>0.6</v>
      </c>
      <c r="P20" s="38">
        <v>0.6</v>
      </c>
      <c r="Q20" s="108" t="s">
        <v>98</v>
      </c>
      <c r="R20" s="108" t="s">
        <v>99</v>
      </c>
      <c r="S20" s="108" t="s">
        <v>94</v>
      </c>
      <c r="T20" s="108" t="s">
        <v>66</v>
      </c>
      <c r="U20" s="108" t="s">
        <v>100</v>
      </c>
      <c r="V20" s="32">
        <f t="shared" si="5"/>
        <v>0.15</v>
      </c>
      <c r="W20" s="39">
        <v>0.27879999999999999</v>
      </c>
      <c r="X20" s="39">
        <v>1</v>
      </c>
      <c r="Y20" s="61" t="s">
        <v>107</v>
      </c>
      <c r="Z20" s="33" t="s">
        <v>102</v>
      </c>
      <c r="AA20" s="32">
        <f t="shared" si="6"/>
        <v>0.3</v>
      </c>
      <c r="AB20" s="40">
        <v>0.41889999999999999</v>
      </c>
      <c r="AC20" s="40">
        <f t="shared" si="7"/>
        <v>1</v>
      </c>
      <c r="AD20" s="57" t="s">
        <v>108</v>
      </c>
      <c r="AE20" s="37" t="s">
        <v>94</v>
      </c>
      <c r="AF20" s="32">
        <f t="shared" si="8"/>
        <v>0.45</v>
      </c>
      <c r="AG20" s="115">
        <v>0.49759999999999999</v>
      </c>
      <c r="AH20" s="34">
        <f t="shared" si="9"/>
        <v>1</v>
      </c>
      <c r="AI20" s="57" t="s">
        <v>109</v>
      </c>
      <c r="AJ20" s="116" t="s">
        <v>100</v>
      </c>
      <c r="AK20" s="32">
        <f t="shared" si="1"/>
        <v>0.6</v>
      </c>
      <c r="AL20" s="34">
        <v>0.66490000000000005</v>
      </c>
      <c r="AM20" s="40">
        <f t="shared" si="2"/>
        <v>1</v>
      </c>
      <c r="AN20" s="108" t="s">
        <v>292</v>
      </c>
      <c r="AO20" s="108" t="s">
        <v>286</v>
      </c>
      <c r="AP20" s="32">
        <f t="shared" si="3"/>
        <v>0.6</v>
      </c>
      <c r="AQ20" s="34">
        <v>0.66490000000000005</v>
      </c>
      <c r="AR20" s="40">
        <f t="shared" si="4"/>
        <v>1</v>
      </c>
      <c r="AS20" s="37" t="s">
        <v>291</v>
      </c>
    </row>
    <row r="21" spans="1:45" s="35" customFormat="1" ht="90" x14ac:dyDescent="0.25">
      <c r="A21" s="108">
        <v>4</v>
      </c>
      <c r="B21" s="108" t="s">
        <v>56</v>
      </c>
      <c r="C21" s="108" t="s">
        <v>95</v>
      </c>
      <c r="D21" s="108" t="s">
        <v>317</v>
      </c>
      <c r="E21" s="29">
        <f t="shared" si="0"/>
        <v>4.4444444444444481E-2</v>
      </c>
      <c r="F21" s="108" t="s">
        <v>83</v>
      </c>
      <c r="G21" s="108" t="s">
        <v>110</v>
      </c>
      <c r="H21" s="108" t="s">
        <v>111</v>
      </c>
      <c r="I21" s="108"/>
      <c r="J21" s="108" t="s">
        <v>61</v>
      </c>
      <c r="K21" s="108" t="s">
        <v>62</v>
      </c>
      <c r="L21" s="31">
        <v>0.1</v>
      </c>
      <c r="M21" s="31">
        <v>0.25</v>
      </c>
      <c r="N21" s="31">
        <v>0.65</v>
      </c>
      <c r="O21" s="31">
        <v>0.95</v>
      </c>
      <c r="P21" s="31">
        <v>0.95</v>
      </c>
      <c r="Q21" s="108" t="s">
        <v>98</v>
      </c>
      <c r="R21" s="108" t="s">
        <v>99</v>
      </c>
      <c r="S21" s="108" t="s">
        <v>94</v>
      </c>
      <c r="T21" s="108" t="s">
        <v>66</v>
      </c>
      <c r="U21" s="108" t="s">
        <v>112</v>
      </c>
      <c r="V21" s="32">
        <f t="shared" si="5"/>
        <v>0.1</v>
      </c>
      <c r="W21" s="41">
        <v>0.25</v>
      </c>
      <c r="X21" s="41">
        <v>1</v>
      </c>
      <c r="Y21" s="62" t="s">
        <v>113</v>
      </c>
      <c r="Z21" s="33" t="s">
        <v>102</v>
      </c>
      <c r="AA21" s="32">
        <f t="shared" si="6"/>
        <v>0.25</v>
      </c>
      <c r="AB21" s="40">
        <v>0.43240000000000001</v>
      </c>
      <c r="AC21" s="40">
        <f t="shared" si="7"/>
        <v>1</v>
      </c>
      <c r="AD21" s="37" t="s">
        <v>114</v>
      </c>
      <c r="AE21" s="37" t="s">
        <v>94</v>
      </c>
      <c r="AF21" s="32">
        <f t="shared" si="8"/>
        <v>0.65</v>
      </c>
      <c r="AG21" s="115">
        <v>0.66549999999999998</v>
      </c>
      <c r="AH21" s="34">
        <f t="shared" si="9"/>
        <v>1</v>
      </c>
      <c r="AI21" s="37" t="s">
        <v>115</v>
      </c>
      <c r="AJ21" s="116" t="s">
        <v>112</v>
      </c>
      <c r="AK21" s="32">
        <f t="shared" si="1"/>
        <v>0.95</v>
      </c>
      <c r="AL21" s="111">
        <v>0.98199999999999998</v>
      </c>
      <c r="AM21" s="40">
        <f t="shared" si="2"/>
        <v>1</v>
      </c>
      <c r="AN21" s="108" t="s">
        <v>293</v>
      </c>
      <c r="AO21" s="108" t="s">
        <v>286</v>
      </c>
      <c r="AP21" s="32">
        <f t="shared" si="3"/>
        <v>0.95</v>
      </c>
      <c r="AQ21" s="111">
        <v>0.98199999999999998</v>
      </c>
      <c r="AR21" s="40">
        <f t="shared" si="4"/>
        <v>1</v>
      </c>
      <c r="AS21" s="37" t="s">
        <v>293</v>
      </c>
    </row>
    <row r="22" spans="1:45" s="35" customFormat="1" ht="90" x14ac:dyDescent="0.25">
      <c r="A22" s="108">
        <v>4</v>
      </c>
      <c r="B22" s="108" t="s">
        <v>56</v>
      </c>
      <c r="C22" s="108" t="s">
        <v>95</v>
      </c>
      <c r="D22" s="108" t="s">
        <v>318</v>
      </c>
      <c r="E22" s="29">
        <f t="shared" si="0"/>
        <v>4.4444444444444481E-2</v>
      </c>
      <c r="F22" s="108" t="s">
        <v>58</v>
      </c>
      <c r="G22" s="108" t="s">
        <v>116</v>
      </c>
      <c r="H22" s="108" t="s">
        <v>117</v>
      </c>
      <c r="I22" s="108"/>
      <c r="J22" s="108" t="s">
        <v>61</v>
      </c>
      <c r="K22" s="108" t="s">
        <v>62</v>
      </c>
      <c r="L22" s="31">
        <v>0.02</v>
      </c>
      <c r="M22" s="31">
        <v>0.1</v>
      </c>
      <c r="N22" s="31">
        <v>0.2</v>
      </c>
      <c r="O22" s="31">
        <v>0.4</v>
      </c>
      <c r="P22" s="31">
        <v>0.4</v>
      </c>
      <c r="Q22" s="108" t="s">
        <v>98</v>
      </c>
      <c r="R22" s="108" t="s">
        <v>99</v>
      </c>
      <c r="S22" s="108" t="s">
        <v>94</v>
      </c>
      <c r="T22" s="108" t="s">
        <v>66</v>
      </c>
      <c r="U22" s="108" t="s">
        <v>112</v>
      </c>
      <c r="V22" s="32">
        <f t="shared" si="5"/>
        <v>0.02</v>
      </c>
      <c r="W22" s="41">
        <v>0.09</v>
      </c>
      <c r="X22" s="41">
        <v>1</v>
      </c>
      <c r="Y22" s="62" t="s">
        <v>118</v>
      </c>
      <c r="Z22" s="33" t="s">
        <v>102</v>
      </c>
      <c r="AA22" s="32">
        <f t="shared" si="6"/>
        <v>0.1</v>
      </c>
      <c r="AB22" s="40">
        <v>0.19089999999999999</v>
      </c>
      <c r="AC22" s="40">
        <f t="shared" si="7"/>
        <v>1</v>
      </c>
      <c r="AD22" s="37" t="s">
        <v>119</v>
      </c>
      <c r="AE22" s="37" t="s">
        <v>94</v>
      </c>
      <c r="AF22" s="32">
        <f t="shared" si="8"/>
        <v>0.2</v>
      </c>
      <c r="AG22" s="115">
        <v>0.38740000000000002</v>
      </c>
      <c r="AH22" s="34">
        <f t="shared" si="9"/>
        <v>1</v>
      </c>
      <c r="AI22" s="37" t="s">
        <v>120</v>
      </c>
      <c r="AJ22" s="116" t="s">
        <v>112</v>
      </c>
      <c r="AK22" s="32">
        <f t="shared" si="1"/>
        <v>0.4</v>
      </c>
      <c r="AL22" s="34">
        <v>0.54079999999999995</v>
      </c>
      <c r="AM22" s="40">
        <f t="shared" si="2"/>
        <v>1</v>
      </c>
      <c r="AN22" s="117" t="s">
        <v>294</v>
      </c>
      <c r="AO22" s="108" t="s">
        <v>286</v>
      </c>
      <c r="AP22" s="32">
        <f t="shared" si="3"/>
        <v>0.4</v>
      </c>
      <c r="AQ22" s="34">
        <v>0.54079999999999995</v>
      </c>
      <c r="AR22" s="40">
        <f t="shared" si="4"/>
        <v>1</v>
      </c>
      <c r="AS22" s="117" t="s">
        <v>294</v>
      </c>
    </row>
    <row r="23" spans="1:45" s="35" customFormat="1" ht="90" x14ac:dyDescent="0.25">
      <c r="A23" s="108">
        <v>4</v>
      </c>
      <c r="B23" s="108" t="s">
        <v>56</v>
      </c>
      <c r="C23" s="108" t="s">
        <v>95</v>
      </c>
      <c r="D23" s="108" t="s">
        <v>319</v>
      </c>
      <c r="E23" s="29">
        <f t="shared" si="0"/>
        <v>4.4444444444444481E-2</v>
      </c>
      <c r="F23" s="108" t="s">
        <v>83</v>
      </c>
      <c r="G23" s="108" t="s">
        <v>121</v>
      </c>
      <c r="H23" s="108" t="s">
        <v>122</v>
      </c>
      <c r="I23" s="108"/>
      <c r="J23" s="108" t="s">
        <v>76</v>
      </c>
      <c r="K23" s="108" t="s">
        <v>62</v>
      </c>
      <c r="L23" s="31">
        <v>0.95</v>
      </c>
      <c r="M23" s="31">
        <v>0.95</v>
      </c>
      <c r="N23" s="31">
        <v>0.95</v>
      </c>
      <c r="O23" s="31">
        <v>0.95</v>
      </c>
      <c r="P23" s="31">
        <v>0.95</v>
      </c>
      <c r="Q23" s="108" t="s">
        <v>98</v>
      </c>
      <c r="R23" s="108" t="s">
        <v>99</v>
      </c>
      <c r="S23" s="108" t="s">
        <v>123</v>
      </c>
      <c r="T23" s="108" t="s">
        <v>66</v>
      </c>
      <c r="U23" s="42" t="s">
        <v>124</v>
      </c>
      <c r="V23" s="32">
        <f t="shared" si="5"/>
        <v>0.95</v>
      </c>
      <c r="W23" s="39">
        <v>1</v>
      </c>
      <c r="X23" s="39">
        <v>1</v>
      </c>
      <c r="Y23" s="62" t="s">
        <v>125</v>
      </c>
      <c r="Z23" s="63" t="s">
        <v>126</v>
      </c>
      <c r="AA23" s="32">
        <f t="shared" si="6"/>
        <v>0.95</v>
      </c>
      <c r="AB23" s="40">
        <v>0.96330000000000005</v>
      </c>
      <c r="AC23" s="40">
        <f t="shared" si="7"/>
        <v>1</v>
      </c>
      <c r="AD23" s="37" t="s">
        <v>127</v>
      </c>
      <c r="AE23" s="64" t="s">
        <v>126</v>
      </c>
      <c r="AF23" s="32">
        <f t="shared" si="8"/>
        <v>0.95</v>
      </c>
      <c r="AG23" s="99">
        <v>0.97840000000000005</v>
      </c>
      <c r="AH23" s="34">
        <f t="shared" si="9"/>
        <v>1</v>
      </c>
      <c r="AI23" s="37" t="s">
        <v>128</v>
      </c>
      <c r="AJ23" s="64" t="s">
        <v>126</v>
      </c>
      <c r="AK23" s="121">
        <f t="shared" si="1"/>
        <v>0.95</v>
      </c>
      <c r="AL23" s="34">
        <v>0.94630000000000003</v>
      </c>
      <c r="AM23" s="122">
        <f t="shared" si="2"/>
        <v>0.99610526315789483</v>
      </c>
      <c r="AN23" s="123" t="s">
        <v>330</v>
      </c>
      <c r="AO23" s="123" t="s">
        <v>130</v>
      </c>
      <c r="AP23" s="121">
        <f t="shared" si="3"/>
        <v>0.95</v>
      </c>
      <c r="AQ23" s="34">
        <v>0.94630000000000003</v>
      </c>
      <c r="AR23" s="122">
        <f t="shared" si="4"/>
        <v>0.99610526315789483</v>
      </c>
      <c r="AS23" s="123" t="s">
        <v>330</v>
      </c>
    </row>
    <row r="24" spans="1:45" s="35" customFormat="1" ht="90" x14ac:dyDescent="0.25">
      <c r="A24" s="108">
        <v>4</v>
      </c>
      <c r="B24" s="108" t="s">
        <v>56</v>
      </c>
      <c r="C24" s="108" t="s">
        <v>95</v>
      </c>
      <c r="D24" s="108" t="s">
        <v>320</v>
      </c>
      <c r="E24" s="29">
        <f t="shared" si="0"/>
        <v>4.4444444444444481E-2</v>
      </c>
      <c r="F24" s="108" t="s">
        <v>58</v>
      </c>
      <c r="G24" s="108" t="s">
        <v>131</v>
      </c>
      <c r="H24" s="108" t="s">
        <v>132</v>
      </c>
      <c r="I24" s="108"/>
      <c r="J24" s="108" t="s">
        <v>76</v>
      </c>
      <c r="K24" s="108" t="s">
        <v>62</v>
      </c>
      <c r="L24" s="31">
        <v>1</v>
      </c>
      <c r="M24" s="31">
        <v>1</v>
      </c>
      <c r="N24" s="31">
        <v>1</v>
      </c>
      <c r="O24" s="31">
        <v>1</v>
      </c>
      <c r="P24" s="31">
        <v>1</v>
      </c>
      <c r="Q24" s="108" t="s">
        <v>98</v>
      </c>
      <c r="R24" s="42" t="s">
        <v>99</v>
      </c>
      <c r="S24" s="42" t="s">
        <v>133</v>
      </c>
      <c r="T24" s="42" t="s">
        <v>66</v>
      </c>
      <c r="U24" s="42" t="s">
        <v>134</v>
      </c>
      <c r="V24" s="32">
        <f t="shared" si="5"/>
        <v>1</v>
      </c>
      <c r="W24" s="39">
        <v>0.95599999999999996</v>
      </c>
      <c r="X24" s="39">
        <f>W24/V24</f>
        <v>0.95599999999999996</v>
      </c>
      <c r="Y24" s="62" t="s">
        <v>135</v>
      </c>
      <c r="Z24" s="63" t="s">
        <v>126</v>
      </c>
      <c r="AA24" s="32">
        <f t="shared" si="6"/>
        <v>1</v>
      </c>
      <c r="AB24" s="40">
        <v>1.0248999999999999</v>
      </c>
      <c r="AC24" s="40">
        <f t="shared" si="7"/>
        <v>1</v>
      </c>
      <c r="AD24" s="37" t="s">
        <v>136</v>
      </c>
      <c r="AE24" s="64" t="s">
        <v>137</v>
      </c>
      <c r="AF24" s="32">
        <f t="shared" si="8"/>
        <v>1</v>
      </c>
      <c r="AG24" s="99">
        <v>0.9657</v>
      </c>
      <c r="AH24" s="34">
        <f t="shared" si="9"/>
        <v>0.9657</v>
      </c>
      <c r="AI24" s="37" t="s">
        <v>138</v>
      </c>
      <c r="AJ24" s="64" t="s">
        <v>137</v>
      </c>
      <c r="AK24" s="121">
        <f t="shared" si="1"/>
        <v>1</v>
      </c>
      <c r="AL24" s="34">
        <v>0.96179999999999999</v>
      </c>
      <c r="AM24" s="122">
        <f t="shared" si="2"/>
        <v>0.96179999999999999</v>
      </c>
      <c r="AN24" s="123" t="s">
        <v>331</v>
      </c>
      <c r="AO24" s="123" t="s">
        <v>130</v>
      </c>
      <c r="AP24" s="121">
        <f t="shared" si="3"/>
        <v>1</v>
      </c>
      <c r="AQ24" s="34">
        <v>0.96179999999999999</v>
      </c>
      <c r="AR24" s="122">
        <f t="shared" si="4"/>
        <v>0.96179999999999999</v>
      </c>
      <c r="AS24" s="123" t="s">
        <v>331</v>
      </c>
    </row>
    <row r="25" spans="1:45" s="35" customFormat="1" ht="135" x14ac:dyDescent="0.25">
      <c r="A25" s="108">
        <v>4</v>
      </c>
      <c r="B25" s="108" t="s">
        <v>56</v>
      </c>
      <c r="C25" s="108" t="s">
        <v>95</v>
      </c>
      <c r="D25" s="108" t="s">
        <v>321</v>
      </c>
      <c r="E25" s="29">
        <f t="shared" si="0"/>
        <v>4.4444444444444481E-2</v>
      </c>
      <c r="F25" s="108" t="s">
        <v>58</v>
      </c>
      <c r="G25" s="108" t="s">
        <v>139</v>
      </c>
      <c r="H25" s="108" t="s">
        <v>140</v>
      </c>
      <c r="I25" s="108"/>
      <c r="J25" s="108" t="s">
        <v>76</v>
      </c>
      <c r="K25" s="108" t="s">
        <v>62</v>
      </c>
      <c r="L25" s="31">
        <v>0.95</v>
      </c>
      <c r="M25" s="31">
        <v>0.95</v>
      </c>
      <c r="N25" s="31">
        <v>0.95</v>
      </c>
      <c r="O25" s="31">
        <v>0.95</v>
      </c>
      <c r="P25" s="31">
        <v>0.95</v>
      </c>
      <c r="Q25" s="108" t="s">
        <v>98</v>
      </c>
      <c r="R25" s="108" t="s">
        <v>141</v>
      </c>
      <c r="S25" s="42" t="s">
        <v>133</v>
      </c>
      <c r="T25" s="108" t="s">
        <v>66</v>
      </c>
      <c r="U25" s="42" t="s">
        <v>134</v>
      </c>
      <c r="V25" s="32">
        <f t="shared" si="5"/>
        <v>0.95</v>
      </c>
      <c r="W25" s="41">
        <v>1</v>
      </c>
      <c r="X25" s="41">
        <v>1</v>
      </c>
      <c r="Y25" s="62" t="s">
        <v>142</v>
      </c>
      <c r="Z25" s="63" t="s">
        <v>126</v>
      </c>
      <c r="AA25" s="32">
        <f t="shared" si="6"/>
        <v>0.95</v>
      </c>
      <c r="AB25" s="40">
        <v>0.95</v>
      </c>
      <c r="AC25" s="40">
        <f t="shared" si="7"/>
        <v>1</v>
      </c>
      <c r="AD25" s="64" t="s">
        <v>143</v>
      </c>
      <c r="AE25" s="64" t="s">
        <v>144</v>
      </c>
      <c r="AF25" s="32">
        <f t="shared" si="8"/>
        <v>0.95</v>
      </c>
      <c r="AG25" s="99">
        <v>1</v>
      </c>
      <c r="AH25" s="34">
        <f t="shared" si="9"/>
        <v>1</v>
      </c>
      <c r="AI25" s="64" t="s">
        <v>145</v>
      </c>
      <c r="AJ25" s="64" t="s">
        <v>144</v>
      </c>
      <c r="AK25" s="121">
        <f t="shared" si="1"/>
        <v>0.95</v>
      </c>
      <c r="AL25" s="109">
        <v>0.95</v>
      </c>
      <c r="AM25" s="122">
        <f t="shared" si="2"/>
        <v>1</v>
      </c>
      <c r="AN25" s="123" t="s">
        <v>129</v>
      </c>
      <c r="AO25" s="123" t="s">
        <v>130</v>
      </c>
      <c r="AP25" s="121">
        <f t="shared" si="3"/>
        <v>0.95</v>
      </c>
      <c r="AQ25" s="34">
        <v>0.96179999999999999</v>
      </c>
      <c r="AR25" s="122">
        <f t="shared" si="4"/>
        <v>1</v>
      </c>
      <c r="AS25" s="123" t="s">
        <v>332</v>
      </c>
    </row>
    <row r="26" spans="1:45" s="35" customFormat="1" ht="195" x14ac:dyDescent="0.25">
      <c r="A26" s="108">
        <v>4</v>
      </c>
      <c r="B26" s="108" t="s">
        <v>56</v>
      </c>
      <c r="C26" s="108" t="s">
        <v>146</v>
      </c>
      <c r="D26" s="108" t="s">
        <v>322</v>
      </c>
      <c r="E26" s="29">
        <f t="shared" si="0"/>
        <v>4.4444444444444481E-2</v>
      </c>
      <c r="F26" s="108" t="s">
        <v>83</v>
      </c>
      <c r="G26" s="108" t="s">
        <v>147</v>
      </c>
      <c r="H26" s="108" t="s">
        <v>148</v>
      </c>
      <c r="I26" s="108"/>
      <c r="J26" s="108" t="s">
        <v>149</v>
      </c>
      <c r="K26" s="108" t="s">
        <v>150</v>
      </c>
      <c r="L26" s="43">
        <v>2310</v>
      </c>
      <c r="M26" s="43">
        <v>2310</v>
      </c>
      <c r="N26" s="43">
        <v>2310</v>
      </c>
      <c r="O26" s="43">
        <v>2310</v>
      </c>
      <c r="P26" s="44">
        <f>SUM(L26:O26)</f>
        <v>9240</v>
      </c>
      <c r="Q26" s="108" t="s">
        <v>98</v>
      </c>
      <c r="R26" s="108" t="s">
        <v>151</v>
      </c>
      <c r="S26" s="108" t="s">
        <v>152</v>
      </c>
      <c r="T26" s="108" t="s">
        <v>66</v>
      </c>
      <c r="U26" s="108" t="s">
        <v>152</v>
      </c>
      <c r="V26" s="45">
        <f t="shared" si="5"/>
        <v>2310</v>
      </c>
      <c r="W26" s="65">
        <v>1335</v>
      </c>
      <c r="X26" s="39">
        <f>W26/V26</f>
        <v>0.57792207792207795</v>
      </c>
      <c r="Y26" s="61" t="s">
        <v>153</v>
      </c>
      <c r="Z26" s="61" t="s">
        <v>154</v>
      </c>
      <c r="AA26" s="46">
        <f t="shared" si="6"/>
        <v>2310</v>
      </c>
      <c r="AB26" s="53">
        <v>4773</v>
      </c>
      <c r="AC26" s="40">
        <f>IF(AB26/AA26&gt;100%,100%,AB26/AA26)</f>
        <v>1</v>
      </c>
      <c r="AD26" s="37" t="s">
        <v>155</v>
      </c>
      <c r="AE26" s="37" t="s">
        <v>156</v>
      </c>
      <c r="AF26" s="45">
        <f t="shared" si="8"/>
        <v>2310</v>
      </c>
      <c r="AG26" s="100">
        <v>9397</v>
      </c>
      <c r="AH26" s="34">
        <f t="shared" si="9"/>
        <v>1</v>
      </c>
      <c r="AI26" s="37" t="s">
        <v>157</v>
      </c>
      <c r="AJ26" s="37" t="s">
        <v>156</v>
      </c>
      <c r="AK26" s="45">
        <f t="shared" si="1"/>
        <v>2310</v>
      </c>
      <c r="AL26" s="110">
        <v>4881</v>
      </c>
      <c r="AM26" s="40">
        <f t="shared" si="2"/>
        <v>1</v>
      </c>
      <c r="AN26" s="108" t="s">
        <v>158</v>
      </c>
      <c r="AO26" s="37" t="s">
        <v>156</v>
      </c>
      <c r="AP26" s="45">
        <f t="shared" ref="AP26:AP39" si="10">P26</f>
        <v>9240</v>
      </c>
      <c r="AQ26" s="46">
        <f>W26+AB26+AG26+AL26</f>
        <v>20386</v>
      </c>
      <c r="AR26" s="40">
        <f t="shared" si="4"/>
        <v>1</v>
      </c>
      <c r="AS26" s="37" t="s">
        <v>295</v>
      </c>
    </row>
    <row r="27" spans="1:45" s="35" customFormat="1" ht="162.75" customHeight="1" x14ac:dyDescent="0.25">
      <c r="A27" s="108">
        <v>4</v>
      </c>
      <c r="B27" s="108" t="s">
        <v>56</v>
      </c>
      <c r="C27" s="108" t="s">
        <v>146</v>
      </c>
      <c r="D27" s="108" t="s">
        <v>323</v>
      </c>
      <c r="E27" s="29">
        <f t="shared" si="0"/>
        <v>4.4444444444444481E-2</v>
      </c>
      <c r="F27" s="108" t="s">
        <v>58</v>
      </c>
      <c r="G27" s="108" t="s">
        <v>159</v>
      </c>
      <c r="H27" s="108" t="s">
        <v>160</v>
      </c>
      <c r="I27" s="108"/>
      <c r="J27" s="108" t="s">
        <v>149</v>
      </c>
      <c r="K27" s="108" t="s">
        <v>161</v>
      </c>
      <c r="L27" s="43">
        <v>630</v>
      </c>
      <c r="M27" s="43">
        <v>630</v>
      </c>
      <c r="N27" s="43">
        <v>630</v>
      </c>
      <c r="O27" s="43">
        <v>630</v>
      </c>
      <c r="P27" s="44">
        <f>SUM(L27:O27)</f>
        <v>2520</v>
      </c>
      <c r="Q27" s="108" t="s">
        <v>98</v>
      </c>
      <c r="R27" s="108" t="s">
        <v>161</v>
      </c>
      <c r="S27" s="108" t="s">
        <v>152</v>
      </c>
      <c r="T27" s="108" t="s">
        <v>66</v>
      </c>
      <c r="U27" s="108" t="s">
        <v>152</v>
      </c>
      <c r="V27" s="45">
        <f t="shared" si="5"/>
        <v>630</v>
      </c>
      <c r="W27" s="65">
        <v>201</v>
      </c>
      <c r="X27" s="66">
        <f>W27/V27</f>
        <v>0.31904761904761902</v>
      </c>
      <c r="Y27" s="61" t="s">
        <v>162</v>
      </c>
      <c r="Z27" s="61" t="s">
        <v>154</v>
      </c>
      <c r="AA27" s="46">
        <f t="shared" si="6"/>
        <v>630</v>
      </c>
      <c r="AB27" s="53">
        <v>671</v>
      </c>
      <c r="AC27" s="40">
        <f>IF(AB27/AA27&gt;100%,100%,AB27/AA27)</f>
        <v>1</v>
      </c>
      <c r="AD27" s="37" t="s">
        <v>163</v>
      </c>
      <c r="AE27" s="37" t="s">
        <v>156</v>
      </c>
      <c r="AF27" s="45">
        <f t="shared" si="8"/>
        <v>630</v>
      </c>
      <c r="AG27" s="100">
        <v>1358</v>
      </c>
      <c r="AH27" s="34">
        <f t="shared" si="9"/>
        <v>1</v>
      </c>
      <c r="AI27" s="37" t="s">
        <v>164</v>
      </c>
      <c r="AJ27" s="37" t="s">
        <v>156</v>
      </c>
      <c r="AK27" s="45">
        <f t="shared" si="1"/>
        <v>630</v>
      </c>
      <c r="AL27" s="110">
        <v>742</v>
      </c>
      <c r="AM27" s="40">
        <f t="shared" si="2"/>
        <v>1</v>
      </c>
      <c r="AN27" s="108" t="s">
        <v>165</v>
      </c>
      <c r="AO27" s="37" t="s">
        <v>156</v>
      </c>
      <c r="AP27" s="45">
        <f t="shared" si="10"/>
        <v>2520</v>
      </c>
      <c r="AQ27" s="46">
        <f t="shared" ref="AQ27:AQ33" si="11">W27+AB27+AG27+AL27</f>
        <v>2972</v>
      </c>
      <c r="AR27" s="40">
        <f t="shared" si="4"/>
        <v>1</v>
      </c>
      <c r="AS27" s="37" t="s">
        <v>296</v>
      </c>
    </row>
    <row r="28" spans="1:45" s="35" customFormat="1" ht="138" customHeight="1" x14ac:dyDescent="0.25">
      <c r="A28" s="108">
        <v>4</v>
      </c>
      <c r="B28" s="108" t="s">
        <v>56</v>
      </c>
      <c r="C28" s="108" t="s">
        <v>146</v>
      </c>
      <c r="D28" s="108" t="s">
        <v>324</v>
      </c>
      <c r="E28" s="29">
        <f t="shared" si="0"/>
        <v>4.4444444444444481E-2</v>
      </c>
      <c r="F28" s="108" t="s">
        <v>58</v>
      </c>
      <c r="G28" s="108" t="s">
        <v>166</v>
      </c>
      <c r="H28" s="108" t="s">
        <v>167</v>
      </c>
      <c r="I28" s="108"/>
      <c r="J28" s="108" t="s">
        <v>149</v>
      </c>
      <c r="K28" s="108" t="s">
        <v>168</v>
      </c>
      <c r="L28" s="47">
        <v>176</v>
      </c>
      <c r="M28" s="47">
        <v>286</v>
      </c>
      <c r="N28" s="47">
        <v>290</v>
      </c>
      <c r="O28" s="47">
        <v>191</v>
      </c>
      <c r="P28" s="44">
        <f t="shared" ref="P28:P33" si="12">SUM(L28:O28)</f>
        <v>943</v>
      </c>
      <c r="Q28" s="108" t="s">
        <v>98</v>
      </c>
      <c r="R28" s="108" t="s">
        <v>169</v>
      </c>
      <c r="S28" s="108" t="s">
        <v>170</v>
      </c>
      <c r="T28" s="108" t="s">
        <v>66</v>
      </c>
      <c r="U28" s="108" t="s">
        <v>170</v>
      </c>
      <c r="V28" s="45">
        <f t="shared" si="5"/>
        <v>176</v>
      </c>
      <c r="W28" s="48">
        <v>107</v>
      </c>
      <c r="X28" s="41">
        <v>0.61</v>
      </c>
      <c r="Y28" s="61" t="s">
        <v>171</v>
      </c>
      <c r="Z28" s="61" t="s">
        <v>172</v>
      </c>
      <c r="AA28" s="46">
        <f t="shared" si="6"/>
        <v>286</v>
      </c>
      <c r="AB28" s="53">
        <v>348</v>
      </c>
      <c r="AC28" s="40">
        <f t="shared" si="7"/>
        <v>1</v>
      </c>
      <c r="AD28" s="37" t="s">
        <v>173</v>
      </c>
      <c r="AE28" s="37" t="s">
        <v>174</v>
      </c>
      <c r="AF28" s="45">
        <f t="shared" si="8"/>
        <v>290</v>
      </c>
      <c r="AG28" s="100">
        <v>322</v>
      </c>
      <c r="AH28" s="34">
        <f t="shared" si="9"/>
        <v>1</v>
      </c>
      <c r="AI28" s="37" t="s">
        <v>175</v>
      </c>
      <c r="AJ28" s="37" t="s">
        <v>174</v>
      </c>
      <c r="AK28" s="45">
        <f t="shared" si="1"/>
        <v>191</v>
      </c>
      <c r="AL28" s="110">
        <v>213</v>
      </c>
      <c r="AM28" s="40">
        <f t="shared" si="2"/>
        <v>1</v>
      </c>
      <c r="AN28" s="108" t="s">
        <v>176</v>
      </c>
      <c r="AO28" s="37" t="s">
        <v>156</v>
      </c>
      <c r="AP28" s="45">
        <f t="shared" si="10"/>
        <v>943</v>
      </c>
      <c r="AQ28" s="46">
        <f t="shared" si="11"/>
        <v>990</v>
      </c>
      <c r="AR28" s="40">
        <f t="shared" si="4"/>
        <v>1</v>
      </c>
      <c r="AS28" s="37" t="s">
        <v>297</v>
      </c>
    </row>
    <row r="29" spans="1:45" s="35" customFormat="1" ht="88.5" customHeight="1" x14ac:dyDescent="0.25">
      <c r="A29" s="108">
        <v>4</v>
      </c>
      <c r="B29" s="108" t="s">
        <v>56</v>
      </c>
      <c r="C29" s="108" t="s">
        <v>146</v>
      </c>
      <c r="D29" s="108" t="s">
        <v>325</v>
      </c>
      <c r="E29" s="29">
        <f t="shared" si="0"/>
        <v>4.4444444444444481E-2</v>
      </c>
      <c r="F29" s="108" t="s">
        <v>83</v>
      </c>
      <c r="G29" s="108" t="s">
        <v>177</v>
      </c>
      <c r="H29" s="108" t="s">
        <v>178</v>
      </c>
      <c r="I29" s="108"/>
      <c r="J29" s="108" t="s">
        <v>149</v>
      </c>
      <c r="K29" s="108" t="s">
        <v>169</v>
      </c>
      <c r="L29" s="47">
        <v>225</v>
      </c>
      <c r="M29" s="47">
        <v>336</v>
      </c>
      <c r="N29" s="47">
        <v>336</v>
      </c>
      <c r="O29" s="47">
        <v>225</v>
      </c>
      <c r="P29" s="44">
        <f t="shared" si="12"/>
        <v>1122</v>
      </c>
      <c r="Q29" s="108" t="s">
        <v>98</v>
      </c>
      <c r="R29" s="108" t="s">
        <v>169</v>
      </c>
      <c r="S29" s="108" t="s">
        <v>170</v>
      </c>
      <c r="T29" s="108" t="s">
        <v>66</v>
      </c>
      <c r="U29" s="108" t="s">
        <v>170</v>
      </c>
      <c r="V29" s="45">
        <f t="shared" si="5"/>
        <v>225</v>
      </c>
      <c r="W29" s="48">
        <v>95</v>
      </c>
      <c r="X29" s="41">
        <v>0.42</v>
      </c>
      <c r="Y29" s="61" t="s">
        <v>179</v>
      </c>
      <c r="Z29" s="61" t="s">
        <v>172</v>
      </c>
      <c r="AA29" s="46">
        <f t="shared" si="6"/>
        <v>336</v>
      </c>
      <c r="AB29" s="53">
        <v>515</v>
      </c>
      <c r="AC29" s="40">
        <f t="shared" si="7"/>
        <v>1</v>
      </c>
      <c r="AD29" s="37" t="s">
        <v>180</v>
      </c>
      <c r="AE29" s="37" t="s">
        <v>174</v>
      </c>
      <c r="AF29" s="45">
        <f t="shared" si="8"/>
        <v>336</v>
      </c>
      <c r="AG29" s="100">
        <v>419</v>
      </c>
      <c r="AH29" s="34">
        <f t="shared" si="9"/>
        <v>1</v>
      </c>
      <c r="AI29" s="37" t="s">
        <v>181</v>
      </c>
      <c r="AJ29" s="37" t="s">
        <v>174</v>
      </c>
      <c r="AK29" s="45">
        <f t="shared" si="1"/>
        <v>225</v>
      </c>
      <c r="AL29" s="110">
        <v>178</v>
      </c>
      <c r="AM29" s="40">
        <f t="shared" si="2"/>
        <v>0.7911111111111111</v>
      </c>
      <c r="AN29" s="108" t="s">
        <v>182</v>
      </c>
      <c r="AO29" s="37" t="s">
        <v>156</v>
      </c>
      <c r="AP29" s="45">
        <f t="shared" si="10"/>
        <v>1122</v>
      </c>
      <c r="AQ29" s="46">
        <f t="shared" si="11"/>
        <v>1207</v>
      </c>
      <c r="AR29" s="40">
        <f t="shared" si="4"/>
        <v>1</v>
      </c>
      <c r="AS29" s="37" t="s">
        <v>298</v>
      </c>
    </row>
    <row r="30" spans="1:45" s="35" customFormat="1" ht="90" x14ac:dyDescent="0.25">
      <c r="A30" s="108">
        <v>4</v>
      </c>
      <c r="B30" s="108" t="s">
        <v>56</v>
      </c>
      <c r="C30" s="108" t="s">
        <v>146</v>
      </c>
      <c r="D30" s="108" t="s">
        <v>326</v>
      </c>
      <c r="E30" s="29">
        <f t="shared" si="0"/>
        <v>4.4444444444444481E-2</v>
      </c>
      <c r="F30" s="108" t="s">
        <v>83</v>
      </c>
      <c r="G30" s="108" t="s">
        <v>183</v>
      </c>
      <c r="H30" s="108" t="s">
        <v>184</v>
      </c>
      <c r="I30" s="108"/>
      <c r="J30" s="108" t="s">
        <v>149</v>
      </c>
      <c r="K30" s="108" t="s">
        <v>185</v>
      </c>
      <c r="L30" s="47">
        <v>24</v>
      </c>
      <c r="M30" s="47">
        <v>30</v>
      </c>
      <c r="N30" s="47">
        <v>30</v>
      </c>
      <c r="O30" s="47">
        <v>28</v>
      </c>
      <c r="P30" s="44">
        <f t="shared" si="12"/>
        <v>112</v>
      </c>
      <c r="Q30" s="108" t="s">
        <v>98</v>
      </c>
      <c r="R30" s="108" t="s">
        <v>186</v>
      </c>
      <c r="S30" s="108" t="s">
        <v>187</v>
      </c>
      <c r="T30" s="108" t="s">
        <v>66</v>
      </c>
      <c r="U30" s="108" t="s">
        <v>186</v>
      </c>
      <c r="V30" s="45">
        <f t="shared" si="5"/>
        <v>24</v>
      </c>
      <c r="W30" s="48">
        <v>24</v>
      </c>
      <c r="X30" s="41">
        <v>1</v>
      </c>
      <c r="Y30" s="61" t="s">
        <v>188</v>
      </c>
      <c r="Z30" s="61" t="s">
        <v>189</v>
      </c>
      <c r="AA30" s="46">
        <f t="shared" si="6"/>
        <v>30</v>
      </c>
      <c r="AB30" s="53">
        <v>26</v>
      </c>
      <c r="AC30" s="40">
        <f t="shared" si="7"/>
        <v>0.8666666666666667</v>
      </c>
      <c r="AD30" s="37" t="s">
        <v>190</v>
      </c>
      <c r="AE30" s="37" t="s">
        <v>191</v>
      </c>
      <c r="AF30" s="45">
        <f t="shared" si="8"/>
        <v>30</v>
      </c>
      <c r="AG30" s="100">
        <v>34</v>
      </c>
      <c r="AH30" s="34">
        <f t="shared" si="9"/>
        <v>1</v>
      </c>
      <c r="AI30" s="37" t="s">
        <v>192</v>
      </c>
      <c r="AJ30" s="37" t="s">
        <v>191</v>
      </c>
      <c r="AK30" s="45">
        <f t="shared" si="1"/>
        <v>28</v>
      </c>
      <c r="AL30" s="110">
        <v>59</v>
      </c>
      <c r="AM30" s="40">
        <f t="shared" si="2"/>
        <v>1</v>
      </c>
      <c r="AN30" s="108" t="s">
        <v>193</v>
      </c>
      <c r="AO30" s="37" t="s">
        <v>191</v>
      </c>
      <c r="AP30" s="45">
        <f t="shared" si="10"/>
        <v>112</v>
      </c>
      <c r="AQ30" s="46">
        <f t="shared" si="11"/>
        <v>143</v>
      </c>
      <c r="AR30" s="40">
        <f t="shared" si="4"/>
        <v>1</v>
      </c>
      <c r="AS30" s="49" t="s">
        <v>299</v>
      </c>
    </row>
    <row r="31" spans="1:45" s="35" customFormat="1" ht="90" x14ac:dyDescent="0.25">
      <c r="A31" s="108">
        <v>4</v>
      </c>
      <c r="B31" s="108" t="s">
        <v>56</v>
      </c>
      <c r="C31" s="108" t="s">
        <v>146</v>
      </c>
      <c r="D31" s="108" t="s">
        <v>327</v>
      </c>
      <c r="E31" s="29">
        <f t="shared" si="0"/>
        <v>4.4444444444444481E-2</v>
      </c>
      <c r="F31" s="108" t="s">
        <v>83</v>
      </c>
      <c r="G31" s="108" t="s">
        <v>194</v>
      </c>
      <c r="H31" s="108" t="s">
        <v>195</v>
      </c>
      <c r="I31" s="108"/>
      <c r="J31" s="108" t="s">
        <v>149</v>
      </c>
      <c r="K31" s="108" t="s">
        <v>185</v>
      </c>
      <c r="L31" s="47">
        <v>26</v>
      </c>
      <c r="M31" s="47">
        <v>36</v>
      </c>
      <c r="N31" s="47">
        <v>36</v>
      </c>
      <c r="O31" s="47">
        <v>32</v>
      </c>
      <c r="P31" s="44">
        <f t="shared" si="12"/>
        <v>130</v>
      </c>
      <c r="Q31" s="108" t="s">
        <v>98</v>
      </c>
      <c r="R31" s="108" t="s">
        <v>186</v>
      </c>
      <c r="S31" s="108" t="s">
        <v>187</v>
      </c>
      <c r="T31" s="108" t="s">
        <v>66</v>
      </c>
      <c r="U31" s="108" t="s">
        <v>186</v>
      </c>
      <c r="V31" s="45">
        <f t="shared" si="5"/>
        <v>26</v>
      </c>
      <c r="W31" s="48">
        <v>26</v>
      </c>
      <c r="X31" s="41">
        <v>1</v>
      </c>
      <c r="Y31" s="62" t="s">
        <v>196</v>
      </c>
      <c r="Z31" s="62" t="s">
        <v>189</v>
      </c>
      <c r="AA31" s="46">
        <f t="shared" si="6"/>
        <v>36</v>
      </c>
      <c r="AB31" s="53">
        <v>26</v>
      </c>
      <c r="AC31" s="40">
        <f t="shared" si="7"/>
        <v>0.72222222222222221</v>
      </c>
      <c r="AD31" s="37" t="s">
        <v>197</v>
      </c>
      <c r="AE31" s="37" t="s">
        <v>191</v>
      </c>
      <c r="AF31" s="45">
        <f t="shared" si="8"/>
        <v>36</v>
      </c>
      <c r="AG31" s="100">
        <v>40</v>
      </c>
      <c r="AH31" s="34">
        <f t="shared" si="9"/>
        <v>1</v>
      </c>
      <c r="AI31" s="37" t="s">
        <v>198</v>
      </c>
      <c r="AJ31" s="37" t="s">
        <v>191</v>
      </c>
      <c r="AK31" s="45">
        <f t="shared" si="1"/>
        <v>32</v>
      </c>
      <c r="AL31" s="110">
        <v>98</v>
      </c>
      <c r="AM31" s="40">
        <f t="shared" si="2"/>
        <v>1</v>
      </c>
      <c r="AN31" s="108" t="s">
        <v>199</v>
      </c>
      <c r="AO31" s="37" t="s">
        <v>191</v>
      </c>
      <c r="AP31" s="45">
        <f t="shared" si="10"/>
        <v>130</v>
      </c>
      <c r="AQ31" s="46">
        <f t="shared" si="11"/>
        <v>190</v>
      </c>
      <c r="AR31" s="40">
        <f t="shared" si="4"/>
        <v>1</v>
      </c>
      <c r="AS31" s="49" t="s">
        <v>300</v>
      </c>
    </row>
    <row r="32" spans="1:45" s="35" customFormat="1" ht="90" x14ac:dyDescent="0.25">
      <c r="A32" s="108">
        <v>4</v>
      </c>
      <c r="B32" s="108" t="s">
        <v>56</v>
      </c>
      <c r="C32" s="108" t="s">
        <v>146</v>
      </c>
      <c r="D32" s="108" t="s">
        <v>328</v>
      </c>
      <c r="E32" s="29">
        <f t="shared" si="0"/>
        <v>4.4444444444444481E-2</v>
      </c>
      <c r="F32" s="108" t="s">
        <v>83</v>
      </c>
      <c r="G32" s="108" t="s">
        <v>200</v>
      </c>
      <c r="H32" s="108" t="s">
        <v>201</v>
      </c>
      <c r="I32" s="108"/>
      <c r="J32" s="108" t="s">
        <v>149</v>
      </c>
      <c r="K32" s="108" t="s">
        <v>185</v>
      </c>
      <c r="L32" s="47">
        <v>8</v>
      </c>
      <c r="M32" s="47">
        <v>9</v>
      </c>
      <c r="N32" s="47">
        <v>9</v>
      </c>
      <c r="O32" s="47">
        <v>8</v>
      </c>
      <c r="P32" s="44">
        <f t="shared" si="12"/>
        <v>34</v>
      </c>
      <c r="Q32" s="108" t="s">
        <v>98</v>
      </c>
      <c r="R32" s="108" t="s">
        <v>186</v>
      </c>
      <c r="S32" s="108" t="s">
        <v>187</v>
      </c>
      <c r="T32" s="108" t="s">
        <v>66</v>
      </c>
      <c r="U32" s="108" t="s">
        <v>186</v>
      </c>
      <c r="V32" s="45">
        <f t="shared" si="5"/>
        <v>8</v>
      </c>
      <c r="W32" s="48">
        <v>8</v>
      </c>
      <c r="X32" s="41">
        <v>1</v>
      </c>
      <c r="Y32" s="62" t="s">
        <v>202</v>
      </c>
      <c r="Z32" s="62" t="s">
        <v>189</v>
      </c>
      <c r="AA32" s="46">
        <f t="shared" si="6"/>
        <v>9</v>
      </c>
      <c r="AB32" s="53">
        <v>8</v>
      </c>
      <c r="AC32" s="40">
        <f t="shared" si="7"/>
        <v>0.88888888888888884</v>
      </c>
      <c r="AD32" s="37" t="s">
        <v>203</v>
      </c>
      <c r="AE32" s="37" t="s">
        <v>191</v>
      </c>
      <c r="AF32" s="45">
        <f t="shared" si="8"/>
        <v>9</v>
      </c>
      <c r="AG32" s="100">
        <v>21</v>
      </c>
      <c r="AH32" s="34">
        <f t="shared" si="9"/>
        <v>1</v>
      </c>
      <c r="AI32" s="37" t="s">
        <v>204</v>
      </c>
      <c r="AJ32" s="37" t="s">
        <v>191</v>
      </c>
      <c r="AK32" s="45">
        <f t="shared" si="1"/>
        <v>8</v>
      </c>
      <c r="AL32" s="110">
        <v>17</v>
      </c>
      <c r="AM32" s="40">
        <f t="shared" si="2"/>
        <v>1</v>
      </c>
      <c r="AN32" s="108" t="s">
        <v>205</v>
      </c>
      <c r="AO32" s="37" t="s">
        <v>191</v>
      </c>
      <c r="AP32" s="45">
        <f t="shared" si="10"/>
        <v>34</v>
      </c>
      <c r="AQ32" s="46">
        <f t="shared" si="11"/>
        <v>54</v>
      </c>
      <c r="AR32" s="40">
        <f t="shared" si="4"/>
        <v>1</v>
      </c>
      <c r="AS32" s="49" t="s">
        <v>301</v>
      </c>
    </row>
    <row r="33" spans="1:45" s="35" customFormat="1" ht="90" customHeight="1" x14ac:dyDescent="0.25">
      <c r="A33" s="108">
        <v>4</v>
      </c>
      <c r="B33" s="108" t="s">
        <v>56</v>
      </c>
      <c r="C33" s="108" t="s">
        <v>146</v>
      </c>
      <c r="D33" s="108" t="s">
        <v>329</v>
      </c>
      <c r="E33" s="29">
        <f t="shared" si="0"/>
        <v>4.4444444444444481E-2</v>
      </c>
      <c r="F33" s="108" t="s">
        <v>83</v>
      </c>
      <c r="G33" s="108" t="s">
        <v>206</v>
      </c>
      <c r="H33" s="108" t="s">
        <v>207</v>
      </c>
      <c r="I33" s="108"/>
      <c r="J33" s="108" t="s">
        <v>149</v>
      </c>
      <c r="K33" s="108" t="s">
        <v>185</v>
      </c>
      <c r="L33" s="47">
        <v>2</v>
      </c>
      <c r="M33" s="47">
        <v>3</v>
      </c>
      <c r="N33" s="47">
        <v>3</v>
      </c>
      <c r="O33" s="47">
        <v>2</v>
      </c>
      <c r="P33" s="44">
        <f t="shared" si="12"/>
        <v>10</v>
      </c>
      <c r="Q33" s="108" t="s">
        <v>98</v>
      </c>
      <c r="R33" s="108" t="s">
        <v>208</v>
      </c>
      <c r="S33" s="108" t="s">
        <v>187</v>
      </c>
      <c r="T33" s="108" t="s">
        <v>66</v>
      </c>
      <c r="U33" s="108" t="s">
        <v>209</v>
      </c>
      <c r="V33" s="45">
        <f t="shared" si="5"/>
        <v>2</v>
      </c>
      <c r="W33" s="48">
        <v>2</v>
      </c>
      <c r="X33" s="41">
        <v>1</v>
      </c>
      <c r="Y33" s="62" t="s">
        <v>210</v>
      </c>
      <c r="Z33" s="62" t="s">
        <v>189</v>
      </c>
      <c r="AA33" s="46">
        <f t="shared" si="6"/>
        <v>3</v>
      </c>
      <c r="AB33" s="53">
        <v>3</v>
      </c>
      <c r="AC33" s="40">
        <f t="shared" si="7"/>
        <v>1</v>
      </c>
      <c r="AD33" s="37" t="s">
        <v>211</v>
      </c>
      <c r="AE33" s="37" t="s">
        <v>191</v>
      </c>
      <c r="AF33" s="45">
        <f t="shared" si="8"/>
        <v>3</v>
      </c>
      <c r="AG33" s="100">
        <v>3</v>
      </c>
      <c r="AH33" s="34">
        <f t="shared" si="9"/>
        <v>1</v>
      </c>
      <c r="AI33" s="37" t="s">
        <v>212</v>
      </c>
      <c r="AJ33" s="37" t="s">
        <v>191</v>
      </c>
      <c r="AK33" s="45">
        <f t="shared" si="1"/>
        <v>2</v>
      </c>
      <c r="AL33" s="110">
        <v>2</v>
      </c>
      <c r="AM33" s="40">
        <f t="shared" si="2"/>
        <v>1</v>
      </c>
      <c r="AN33" s="108" t="s">
        <v>213</v>
      </c>
      <c r="AO33" s="37" t="s">
        <v>191</v>
      </c>
      <c r="AP33" s="45">
        <f t="shared" si="10"/>
        <v>10</v>
      </c>
      <c r="AQ33" s="46">
        <f t="shared" si="11"/>
        <v>10</v>
      </c>
      <c r="AR33" s="40">
        <f t="shared" si="4"/>
        <v>1</v>
      </c>
      <c r="AS33" s="49" t="s">
        <v>302</v>
      </c>
    </row>
    <row r="34" spans="1:45" x14ac:dyDescent="0.25">
      <c r="A34" s="72"/>
      <c r="B34" s="72"/>
      <c r="C34" s="72"/>
      <c r="D34" s="119" t="s">
        <v>214</v>
      </c>
      <c r="E34" s="120">
        <f>SUM(E16:E33)</f>
        <v>0.80000000000000093</v>
      </c>
      <c r="F34" s="72"/>
      <c r="G34" s="72"/>
      <c r="H34" s="72"/>
      <c r="I34" s="72"/>
      <c r="J34" s="72"/>
      <c r="K34" s="72"/>
      <c r="L34" s="120"/>
      <c r="M34" s="120"/>
      <c r="N34" s="120"/>
      <c r="O34" s="120"/>
      <c r="P34" s="120"/>
      <c r="Q34" s="72"/>
      <c r="R34" s="72"/>
      <c r="S34" s="72"/>
      <c r="T34" s="72"/>
      <c r="U34" s="72"/>
      <c r="V34" s="67"/>
      <c r="W34" s="67"/>
      <c r="X34" s="67">
        <f>AVERAGE(X16:X33)*80%</f>
        <v>0.63004848484848486</v>
      </c>
      <c r="Y34" s="68"/>
      <c r="Z34" s="68"/>
      <c r="AA34" s="69"/>
      <c r="AB34" s="69"/>
      <c r="AC34" s="70">
        <f>AVERAGE(AC16:AC33)*80%</f>
        <v>0.74116993464052294</v>
      </c>
      <c r="AD34" s="71"/>
      <c r="AE34" s="71"/>
      <c r="AF34" s="69"/>
      <c r="AG34" s="69"/>
      <c r="AH34" s="70">
        <f>AVERAGE(AH16:AH33)*80%</f>
        <v>0.78507411764705892</v>
      </c>
      <c r="AI34" s="72"/>
      <c r="AJ34" s="72"/>
      <c r="AK34" s="69"/>
      <c r="AL34" s="69"/>
      <c r="AM34" s="70">
        <f>AVERAGE(AM16:AM33)*80%</f>
        <v>0.7888451721897336</v>
      </c>
      <c r="AN34" s="72"/>
      <c r="AO34" s="72"/>
      <c r="AP34" s="67"/>
      <c r="AQ34" s="67"/>
      <c r="AR34" s="70">
        <f>AVERAGE(AR16:AR33)*80%</f>
        <v>0.76732912280701748</v>
      </c>
      <c r="AS34" s="68"/>
    </row>
    <row r="35" spans="1:45" ht="120" x14ac:dyDescent="0.25">
      <c r="A35" s="5">
        <v>7</v>
      </c>
      <c r="B35" s="5" t="s">
        <v>215</v>
      </c>
      <c r="C35" s="5" t="s">
        <v>216</v>
      </c>
      <c r="D35" s="5" t="s">
        <v>217</v>
      </c>
      <c r="E35" s="6">
        <v>0.04</v>
      </c>
      <c r="F35" s="5" t="s">
        <v>218</v>
      </c>
      <c r="G35" s="5" t="s">
        <v>219</v>
      </c>
      <c r="H35" s="5" t="s">
        <v>220</v>
      </c>
      <c r="I35" s="5"/>
      <c r="J35" s="7" t="s">
        <v>221</v>
      </c>
      <c r="K35" s="7" t="s">
        <v>222</v>
      </c>
      <c r="L35" s="8">
        <v>0</v>
      </c>
      <c r="M35" s="8">
        <v>0.8</v>
      </c>
      <c r="N35" s="8">
        <v>0</v>
      </c>
      <c r="O35" s="8">
        <v>0.8</v>
      </c>
      <c r="P35" s="8">
        <v>0.8</v>
      </c>
      <c r="Q35" s="5" t="s">
        <v>98</v>
      </c>
      <c r="R35" s="5" t="s">
        <v>223</v>
      </c>
      <c r="S35" s="5" t="s">
        <v>224</v>
      </c>
      <c r="T35" s="5" t="s">
        <v>225</v>
      </c>
      <c r="U35" s="5" t="s">
        <v>226</v>
      </c>
      <c r="V35" s="21" t="s">
        <v>68</v>
      </c>
      <c r="W35" s="21" t="s">
        <v>68</v>
      </c>
      <c r="X35" s="21" t="s">
        <v>68</v>
      </c>
      <c r="Y35" s="59" t="s">
        <v>69</v>
      </c>
      <c r="Z35" s="59" t="s">
        <v>68</v>
      </c>
      <c r="AA35" s="21">
        <f t="shared" si="6"/>
        <v>0.8</v>
      </c>
      <c r="AB35" s="54">
        <v>0.9</v>
      </c>
      <c r="AC35" s="54">
        <f t="shared" si="7"/>
        <v>1</v>
      </c>
      <c r="AD35" s="26" t="s">
        <v>227</v>
      </c>
      <c r="AE35" s="26" t="s">
        <v>228</v>
      </c>
      <c r="AF35" s="101" t="s">
        <v>229</v>
      </c>
      <c r="AG35" s="101" t="s">
        <v>229</v>
      </c>
      <c r="AH35" s="101" t="s">
        <v>229</v>
      </c>
      <c r="AI35" s="26" t="s">
        <v>229</v>
      </c>
      <c r="AJ35" s="103" t="s">
        <v>229</v>
      </c>
      <c r="AK35" s="22">
        <v>0.8</v>
      </c>
      <c r="AL35" s="22">
        <v>0.91</v>
      </c>
      <c r="AM35" s="22">
        <f t="shared" si="2"/>
        <v>1</v>
      </c>
      <c r="AN35" s="26" t="s">
        <v>303</v>
      </c>
      <c r="AO35" s="26" t="s">
        <v>304</v>
      </c>
      <c r="AP35" s="54">
        <v>0.8</v>
      </c>
      <c r="AQ35" s="54">
        <f>(AB35+AL35)/2</f>
        <v>0.90500000000000003</v>
      </c>
      <c r="AR35" s="54">
        <f t="shared" si="4"/>
        <v>1</v>
      </c>
      <c r="AS35" s="26" t="s">
        <v>303</v>
      </c>
    </row>
    <row r="36" spans="1:45" ht="120" x14ac:dyDescent="0.25">
      <c r="A36" s="5">
        <v>7</v>
      </c>
      <c r="B36" s="5" t="s">
        <v>215</v>
      </c>
      <c r="C36" s="5" t="s">
        <v>216</v>
      </c>
      <c r="D36" s="5" t="s">
        <v>230</v>
      </c>
      <c r="E36" s="6">
        <v>0.04</v>
      </c>
      <c r="F36" s="5" t="s">
        <v>218</v>
      </c>
      <c r="G36" s="5" t="s">
        <v>231</v>
      </c>
      <c r="H36" s="5" t="s">
        <v>232</v>
      </c>
      <c r="I36" s="5"/>
      <c r="J36" s="7" t="s">
        <v>221</v>
      </c>
      <c r="K36" s="7" t="s">
        <v>233</v>
      </c>
      <c r="L36" s="9">
        <v>1</v>
      </c>
      <c r="M36" s="9">
        <v>1</v>
      </c>
      <c r="N36" s="9">
        <v>1</v>
      </c>
      <c r="O36" s="9">
        <v>1</v>
      </c>
      <c r="P36" s="9">
        <v>1</v>
      </c>
      <c r="Q36" s="5" t="s">
        <v>98</v>
      </c>
      <c r="R36" s="5" t="s">
        <v>234</v>
      </c>
      <c r="S36" s="5" t="s">
        <v>235</v>
      </c>
      <c r="T36" s="5" t="s">
        <v>236</v>
      </c>
      <c r="U36" s="5" t="s">
        <v>237</v>
      </c>
      <c r="V36" s="21">
        <f>L36</f>
        <v>1</v>
      </c>
      <c r="W36" s="22">
        <v>1</v>
      </c>
      <c r="X36" s="22">
        <v>1</v>
      </c>
      <c r="Y36" s="26" t="s">
        <v>238</v>
      </c>
      <c r="Z36" s="26"/>
      <c r="AA36" s="21">
        <f t="shared" si="6"/>
        <v>1</v>
      </c>
      <c r="AB36" s="23">
        <v>0.69230000000000003</v>
      </c>
      <c r="AC36" s="54">
        <f t="shared" si="7"/>
        <v>0.69230000000000003</v>
      </c>
      <c r="AD36" s="26" t="s">
        <v>239</v>
      </c>
      <c r="AE36" s="26" t="s">
        <v>240</v>
      </c>
      <c r="AF36" s="22">
        <f t="shared" si="8"/>
        <v>1</v>
      </c>
      <c r="AG36" s="23">
        <v>8.3299999999999999E-2</v>
      </c>
      <c r="AH36" s="102">
        <f t="shared" ref="AH36:AH37" si="13">IF(AG36/AF36&gt;100%,100%,AG36/AF36)</f>
        <v>8.3299999999999999E-2</v>
      </c>
      <c r="AI36" s="26" t="s">
        <v>241</v>
      </c>
      <c r="AJ36" s="103" t="s">
        <v>242</v>
      </c>
      <c r="AK36" s="22">
        <f t="shared" si="1"/>
        <v>1</v>
      </c>
      <c r="AL36" s="54">
        <v>0.52939999999999998</v>
      </c>
      <c r="AM36" s="22">
        <f t="shared" si="2"/>
        <v>0.52939999999999998</v>
      </c>
      <c r="AN36" s="26" t="s">
        <v>305</v>
      </c>
      <c r="AO36" s="26" t="s">
        <v>242</v>
      </c>
      <c r="AP36" s="22">
        <f t="shared" si="10"/>
        <v>1</v>
      </c>
      <c r="AQ36" s="23">
        <f>(W36+AB36+AG36+AL36)/4</f>
        <v>0.57624999999999993</v>
      </c>
      <c r="AR36" s="54">
        <f t="shared" si="4"/>
        <v>0.57624999999999993</v>
      </c>
      <c r="AS36" s="26" t="s">
        <v>239</v>
      </c>
    </row>
    <row r="37" spans="1:45" s="105" customFormat="1" ht="120" x14ac:dyDescent="0.25">
      <c r="A37" s="5">
        <v>7</v>
      </c>
      <c r="B37" s="5" t="s">
        <v>215</v>
      </c>
      <c r="C37" s="5" t="s">
        <v>243</v>
      </c>
      <c r="D37" s="5" t="s">
        <v>244</v>
      </c>
      <c r="E37" s="6">
        <v>0.04</v>
      </c>
      <c r="F37" s="5" t="s">
        <v>218</v>
      </c>
      <c r="G37" s="5" t="s">
        <v>245</v>
      </c>
      <c r="H37" s="5" t="s">
        <v>246</v>
      </c>
      <c r="I37" s="5"/>
      <c r="J37" s="7" t="s">
        <v>221</v>
      </c>
      <c r="K37" s="7" t="s">
        <v>247</v>
      </c>
      <c r="L37" s="9">
        <v>0</v>
      </c>
      <c r="M37" s="9">
        <v>1</v>
      </c>
      <c r="N37" s="9">
        <v>1</v>
      </c>
      <c r="O37" s="9">
        <v>1</v>
      </c>
      <c r="P37" s="9">
        <v>1</v>
      </c>
      <c r="Q37" s="5" t="s">
        <v>98</v>
      </c>
      <c r="R37" s="5" t="s">
        <v>248</v>
      </c>
      <c r="S37" s="5" t="s">
        <v>249</v>
      </c>
      <c r="T37" s="5" t="s">
        <v>250</v>
      </c>
      <c r="U37" s="5" t="s">
        <v>251</v>
      </c>
      <c r="V37" s="21" t="s">
        <v>68</v>
      </c>
      <c r="W37" s="21" t="s">
        <v>68</v>
      </c>
      <c r="X37" s="21" t="s">
        <v>68</v>
      </c>
      <c r="Y37" s="59" t="s">
        <v>69</v>
      </c>
      <c r="Z37" s="59" t="s">
        <v>68</v>
      </c>
      <c r="AA37" s="21">
        <f t="shared" si="6"/>
        <v>1</v>
      </c>
      <c r="AB37" s="23">
        <v>0.95650000000000002</v>
      </c>
      <c r="AC37" s="54">
        <f t="shared" si="7"/>
        <v>0.95650000000000002</v>
      </c>
      <c r="AD37" s="26" t="s">
        <v>252</v>
      </c>
      <c r="AE37" s="26" t="s">
        <v>253</v>
      </c>
      <c r="AF37" s="22">
        <f t="shared" si="8"/>
        <v>1</v>
      </c>
      <c r="AG37" s="23">
        <v>0.96519999999999995</v>
      </c>
      <c r="AH37" s="102">
        <f t="shared" si="13"/>
        <v>0.96519999999999995</v>
      </c>
      <c r="AI37" s="26" t="s">
        <v>254</v>
      </c>
      <c r="AJ37" s="118" t="s">
        <v>253</v>
      </c>
      <c r="AK37" s="22">
        <f t="shared" si="1"/>
        <v>1</v>
      </c>
      <c r="AL37" s="23">
        <v>0.96519999999999995</v>
      </c>
      <c r="AM37" s="23">
        <f t="shared" si="2"/>
        <v>0.96519999999999995</v>
      </c>
      <c r="AN37" s="26" t="s">
        <v>306</v>
      </c>
      <c r="AO37" s="26" t="s">
        <v>253</v>
      </c>
      <c r="AP37" s="22">
        <f t="shared" si="10"/>
        <v>1</v>
      </c>
      <c r="AQ37" s="23">
        <f>(AB37+AG37+AL37)/3</f>
        <v>0.96229999999999993</v>
      </c>
      <c r="AR37" s="54">
        <f t="shared" si="4"/>
        <v>0.96229999999999993</v>
      </c>
      <c r="AS37" s="26" t="s">
        <v>307</v>
      </c>
    </row>
    <row r="38" spans="1:45" ht="105" x14ac:dyDescent="0.25">
      <c r="A38" s="5">
        <v>7</v>
      </c>
      <c r="B38" s="5" t="s">
        <v>215</v>
      </c>
      <c r="C38" s="5" t="s">
        <v>216</v>
      </c>
      <c r="D38" s="5" t="s">
        <v>255</v>
      </c>
      <c r="E38" s="6">
        <v>0.04</v>
      </c>
      <c r="F38" s="5" t="s">
        <v>218</v>
      </c>
      <c r="G38" s="5" t="s">
        <v>256</v>
      </c>
      <c r="H38" s="5" t="s">
        <v>257</v>
      </c>
      <c r="I38" s="5"/>
      <c r="J38" s="7" t="s">
        <v>221</v>
      </c>
      <c r="K38" s="7" t="s">
        <v>258</v>
      </c>
      <c r="L38" s="9">
        <v>0</v>
      </c>
      <c r="M38" s="9">
        <v>1</v>
      </c>
      <c r="N38" s="9">
        <v>1</v>
      </c>
      <c r="O38" s="9">
        <v>0</v>
      </c>
      <c r="P38" s="9">
        <v>1</v>
      </c>
      <c r="Q38" s="5" t="s">
        <v>98</v>
      </c>
      <c r="R38" s="5" t="s">
        <v>259</v>
      </c>
      <c r="S38" s="5" t="s">
        <v>260</v>
      </c>
      <c r="T38" s="5" t="s">
        <v>236</v>
      </c>
      <c r="U38" s="5" t="s">
        <v>260</v>
      </c>
      <c r="V38" s="21" t="s">
        <v>68</v>
      </c>
      <c r="W38" s="21" t="s">
        <v>68</v>
      </c>
      <c r="X38" s="21" t="s">
        <v>68</v>
      </c>
      <c r="Y38" s="59" t="s">
        <v>69</v>
      </c>
      <c r="Z38" s="59" t="s">
        <v>68</v>
      </c>
      <c r="AA38" s="21">
        <v>1</v>
      </c>
      <c r="AB38" s="54">
        <v>1</v>
      </c>
      <c r="AC38" s="54">
        <v>1</v>
      </c>
      <c r="AD38" s="26" t="s">
        <v>261</v>
      </c>
      <c r="AE38" s="26" t="s">
        <v>262</v>
      </c>
      <c r="AF38" s="22" t="s">
        <v>263</v>
      </c>
      <c r="AG38" s="22" t="s">
        <v>263</v>
      </c>
      <c r="AH38" s="22" t="s">
        <v>263</v>
      </c>
      <c r="AI38" s="26" t="s">
        <v>263</v>
      </c>
      <c r="AJ38" s="104" t="s">
        <v>263</v>
      </c>
      <c r="AK38" s="22">
        <v>1</v>
      </c>
      <c r="AL38" s="23">
        <v>1</v>
      </c>
      <c r="AM38" s="23">
        <v>1</v>
      </c>
      <c r="AN38" s="26" t="s">
        <v>308</v>
      </c>
      <c r="AO38" s="26" t="s">
        <v>309</v>
      </c>
      <c r="AP38" s="22">
        <v>1</v>
      </c>
      <c r="AQ38" s="23">
        <v>1</v>
      </c>
      <c r="AR38" s="54">
        <v>1</v>
      </c>
      <c r="AS38" s="26" t="s">
        <v>308</v>
      </c>
    </row>
    <row r="39" spans="1:45" ht="120" x14ac:dyDescent="0.25">
      <c r="A39" s="5">
        <v>5</v>
      </c>
      <c r="B39" s="5" t="s">
        <v>264</v>
      </c>
      <c r="C39" s="5" t="s">
        <v>265</v>
      </c>
      <c r="D39" s="5" t="s">
        <v>266</v>
      </c>
      <c r="E39" s="6">
        <v>0.04</v>
      </c>
      <c r="F39" s="5" t="s">
        <v>218</v>
      </c>
      <c r="G39" s="5" t="s">
        <v>267</v>
      </c>
      <c r="H39" s="5" t="s">
        <v>268</v>
      </c>
      <c r="I39" s="5"/>
      <c r="J39" s="7" t="s">
        <v>269</v>
      </c>
      <c r="K39" s="7" t="s">
        <v>270</v>
      </c>
      <c r="L39" s="8">
        <v>0.33</v>
      </c>
      <c r="M39" s="8">
        <v>0.67</v>
      </c>
      <c r="N39" s="8">
        <v>1</v>
      </c>
      <c r="O39" s="8">
        <v>0</v>
      </c>
      <c r="P39" s="8">
        <v>1</v>
      </c>
      <c r="Q39" s="5" t="s">
        <v>98</v>
      </c>
      <c r="R39" s="5" t="s">
        <v>271</v>
      </c>
      <c r="S39" s="5" t="s">
        <v>272</v>
      </c>
      <c r="T39" s="5" t="s">
        <v>273</v>
      </c>
      <c r="U39" s="5" t="s">
        <v>272</v>
      </c>
      <c r="V39" s="21">
        <f>L39</f>
        <v>0.33</v>
      </c>
      <c r="W39" s="23">
        <v>0.80869999999999997</v>
      </c>
      <c r="X39" s="23">
        <v>0.80869999999999997</v>
      </c>
      <c r="Y39" s="26" t="s">
        <v>274</v>
      </c>
      <c r="Z39" s="26" t="s">
        <v>275</v>
      </c>
      <c r="AA39" s="21">
        <f t="shared" si="6"/>
        <v>0.67</v>
      </c>
      <c r="AB39" s="23">
        <v>0.91500000000000004</v>
      </c>
      <c r="AC39" s="54">
        <f t="shared" si="7"/>
        <v>1</v>
      </c>
      <c r="AD39" s="26" t="s">
        <v>276</v>
      </c>
      <c r="AE39" s="26" t="s">
        <v>277</v>
      </c>
      <c r="AF39" s="22">
        <f t="shared" si="8"/>
        <v>1</v>
      </c>
      <c r="AG39" s="23">
        <v>0.83040000000000003</v>
      </c>
      <c r="AH39" s="23">
        <f>AG39/AF39</f>
        <v>0.83040000000000003</v>
      </c>
      <c r="AI39" s="26" t="s">
        <v>278</v>
      </c>
      <c r="AJ39" s="103" t="s">
        <v>279</v>
      </c>
      <c r="AK39" s="22">
        <v>1</v>
      </c>
      <c r="AL39" s="22">
        <v>1</v>
      </c>
      <c r="AM39" s="22">
        <f t="shared" si="2"/>
        <v>1</v>
      </c>
      <c r="AN39" s="26" t="s">
        <v>310</v>
      </c>
      <c r="AO39" s="26" t="s">
        <v>311</v>
      </c>
      <c r="AP39" s="22">
        <f t="shared" si="10"/>
        <v>1</v>
      </c>
      <c r="AQ39" s="23">
        <v>1</v>
      </c>
      <c r="AR39" s="54">
        <f t="shared" si="4"/>
        <v>1</v>
      </c>
      <c r="AS39" s="26" t="s">
        <v>310</v>
      </c>
    </row>
    <row r="40" spans="1:45" s="18" customFormat="1" ht="15.75" x14ac:dyDescent="0.25">
      <c r="A40" s="4"/>
      <c r="B40" s="4"/>
      <c r="C40" s="4"/>
      <c r="D40" s="10" t="s">
        <v>280</v>
      </c>
      <c r="E40" s="11">
        <f>SUM(E35:E39)</f>
        <v>0.2</v>
      </c>
      <c r="F40" s="10"/>
      <c r="G40" s="10"/>
      <c r="H40" s="10"/>
      <c r="I40" s="10"/>
      <c r="J40" s="10"/>
      <c r="K40" s="10"/>
      <c r="L40" s="12">
        <f>AVERAGE(L36:L39)</f>
        <v>0.33250000000000002</v>
      </c>
      <c r="M40" s="12">
        <f>AVERAGE(M36:M39)</f>
        <v>0.91749999999999998</v>
      </c>
      <c r="N40" s="12">
        <f>AVERAGE(N36:N39)</f>
        <v>1</v>
      </c>
      <c r="O40" s="12">
        <f>AVERAGE(O36:O39)</f>
        <v>0.5</v>
      </c>
      <c r="P40" s="12">
        <f>AVERAGE(P36:P39)</f>
        <v>1</v>
      </c>
      <c r="Q40" s="10"/>
      <c r="R40" s="4"/>
      <c r="S40" s="4"/>
      <c r="T40" s="4"/>
      <c r="U40" s="4"/>
      <c r="V40" s="73"/>
      <c r="W40" s="73"/>
      <c r="X40" s="73">
        <f>AVERAGE(X35:X39)*20%</f>
        <v>0.18087</v>
      </c>
      <c r="Y40" s="68"/>
      <c r="Z40" s="68"/>
      <c r="AA40" s="73"/>
      <c r="AB40" s="73"/>
      <c r="AC40" s="74">
        <f>AVERAGE(AC35:AC39)*20%</f>
        <v>0.18595200000000001</v>
      </c>
      <c r="AD40" s="71"/>
      <c r="AE40" s="71"/>
      <c r="AF40" s="73"/>
      <c r="AG40" s="73"/>
      <c r="AH40" s="74">
        <f>AVERAGE(AH35:AH39)*20%</f>
        <v>0.12526000000000001</v>
      </c>
      <c r="AI40" s="72"/>
      <c r="AJ40" s="72"/>
      <c r="AK40" s="73"/>
      <c r="AL40" s="73"/>
      <c r="AM40" s="74">
        <f>AVERAGE(AM35:AM39)*20%</f>
        <v>0.17978400000000003</v>
      </c>
      <c r="AN40" s="72"/>
      <c r="AO40" s="72"/>
      <c r="AP40" s="73"/>
      <c r="AQ40" s="73"/>
      <c r="AR40" s="74">
        <f>AVERAGE(AR35:AR39)*20%</f>
        <v>0.18154200000000001</v>
      </c>
      <c r="AS40" s="68"/>
    </row>
    <row r="41" spans="1:45" s="19" customFormat="1" ht="18.75" x14ac:dyDescent="0.3">
      <c r="A41" s="13"/>
      <c r="B41" s="13"/>
      <c r="C41" s="13"/>
      <c r="D41" s="14" t="s">
        <v>281</v>
      </c>
      <c r="E41" s="15">
        <f>E40+E34</f>
        <v>1.0000000000000009</v>
      </c>
      <c r="F41" s="13"/>
      <c r="G41" s="13"/>
      <c r="H41" s="13"/>
      <c r="I41" s="13"/>
      <c r="J41" s="13"/>
      <c r="K41" s="13"/>
      <c r="L41" s="16">
        <f>L40*$E$40</f>
        <v>6.6500000000000004E-2</v>
      </c>
      <c r="M41" s="16">
        <f>M40*$E$40</f>
        <v>0.1835</v>
      </c>
      <c r="N41" s="16">
        <f>N40*$E$40</f>
        <v>0.2</v>
      </c>
      <c r="O41" s="16">
        <f>O40*$E$40</f>
        <v>0.1</v>
      </c>
      <c r="P41" s="16">
        <f>P40*$E$40</f>
        <v>0.2</v>
      </c>
      <c r="Q41" s="13"/>
      <c r="R41" s="13"/>
      <c r="S41" s="13"/>
      <c r="T41" s="13"/>
      <c r="U41" s="13"/>
      <c r="V41" s="75"/>
      <c r="W41" s="75"/>
      <c r="X41" s="76">
        <f>X34+X40</f>
        <v>0.81091848484848483</v>
      </c>
      <c r="Y41" s="77"/>
      <c r="Z41" s="77"/>
      <c r="AA41" s="75"/>
      <c r="AB41" s="75"/>
      <c r="AC41" s="78">
        <f>AC34+AC40</f>
        <v>0.92712193464052295</v>
      </c>
      <c r="AD41" s="79"/>
      <c r="AE41" s="79"/>
      <c r="AF41" s="75"/>
      <c r="AG41" s="75"/>
      <c r="AH41" s="78">
        <f>AH34+AH40</f>
        <v>0.91033411764705896</v>
      </c>
      <c r="AI41" s="80"/>
      <c r="AJ41" s="80"/>
      <c r="AK41" s="75"/>
      <c r="AL41" s="75"/>
      <c r="AM41" s="78">
        <f>AM34+AM40</f>
        <v>0.96862917218973366</v>
      </c>
      <c r="AN41" s="80"/>
      <c r="AO41" s="80"/>
      <c r="AP41" s="75"/>
      <c r="AQ41" s="75"/>
      <c r="AR41" s="78">
        <f>AR34+AR40</f>
        <v>0.94887112280701746</v>
      </c>
      <c r="AS41" s="77"/>
    </row>
  </sheetData>
  <sheetProtection formatColumns="0" formatRows="0"/>
  <mergeCells count="27">
    <mergeCell ref="AP13:AS13"/>
    <mergeCell ref="AP14:AS14"/>
    <mergeCell ref="AA14:AE14"/>
    <mergeCell ref="AF14:AJ14"/>
    <mergeCell ref="AK14:AO14"/>
    <mergeCell ref="AK13:AO13"/>
    <mergeCell ref="AF13:AJ13"/>
    <mergeCell ref="AA13:AE13"/>
    <mergeCell ref="V13:Z13"/>
    <mergeCell ref="F4:K4"/>
    <mergeCell ref="H5:K5"/>
    <mergeCell ref="H7:K7"/>
    <mergeCell ref="H8:K8"/>
    <mergeCell ref="Q13:U14"/>
    <mergeCell ref="V14:Z14"/>
    <mergeCell ref="H9:K9"/>
    <mergeCell ref="H10:K10"/>
    <mergeCell ref="A13:B14"/>
    <mergeCell ref="C13:C15"/>
    <mergeCell ref="D13:P14"/>
    <mergeCell ref="A1:K1"/>
    <mergeCell ref="L1:P1"/>
    <mergeCell ref="A2:P2"/>
    <mergeCell ref="A4:B8"/>
    <mergeCell ref="C4:D8"/>
    <mergeCell ref="H6:K6"/>
    <mergeCell ref="H11:K11"/>
  </mergeCells>
  <dataValidations count="3">
    <dataValidation allowBlank="1" showInputMessage="1" showErrorMessage="1" error="Escriba un texto " promptTitle="Cualquier contenido" sqref="F16:F33"/>
    <dataValidation type="textLength" operator="lessThanOrEqual" allowBlank="1" showInputMessage="1" showErrorMessage="1" error="Por favor ingresar menos de 2.500 caracteres, incluyendo espacios." prompt="Recuerde que este campo tiene máximo 2.500 caracteres, incluyendo espacios." sqref="Y36 Y39">
      <formula1>2500</formula1>
    </dataValidation>
    <dataValidation type="textLength" operator="lessThanOrEqual" allowBlank="1" showInputMessage="1" showErrorMessage="1" error="Por favor ingresar menos de 2.500 caracteres, incluyendo espacios." sqref="Z39 Z18 W18:W25 Z36 W36:X36 W39:X39">
      <formula1>2500</formula1>
    </dataValidation>
  </dataValidations>
  <hyperlinks>
    <hyperlink ref="AJ37" r:id="rId1"/>
  </hyperlinks>
  <pageMargins left="0.7" right="0.7" top="0.75" bottom="0.75" header="0.3" footer="0.3"/>
  <pageSetup paperSize="9" scale="43" orientation="portrait" r:id="rId2"/>
  <colBreaks count="1" manualBreakCount="1">
    <brk id="12" max="1048575" man="1"/>
  </colBreaks>
  <ignoredErrors>
    <ignoredError sqref="M40:P40" formulaRange="1"/>
    <ignoredError sqref="AM34"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Leidy Johanna Ramirez Paez</cp:lastModifiedBy>
  <cp:revision/>
  <dcterms:created xsi:type="dcterms:W3CDTF">2021-01-25T18:44:53Z</dcterms:created>
  <dcterms:modified xsi:type="dcterms:W3CDTF">2022-03-15T22:04:19Z</dcterms:modified>
  <cp:category/>
  <cp:contentStatus/>
</cp:coreProperties>
</file>