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xWindow="2355" yWindow="480" windowWidth="21645" windowHeight="16440" tabRatio="427" firstSheet="3" activeTab="12"/>
  </bookViews>
  <sheets>
    <sheet name="Insumos PMR" sheetId="24" r:id="rId1"/>
    <sheet name="Insumos APC APR" sheetId="25" r:id="rId2"/>
    <sheet name="Insumo informe ejecutivo" sheetId="30" r:id="rId3"/>
    <sheet name="Matriz Unificada de Seguimiento" sheetId="4" r:id="rId4"/>
    <sheet name="2013" sheetId="33" state="hidden" r:id="rId5"/>
    <sheet name="2014" sheetId="32" state="hidden" r:id="rId6"/>
    <sheet name="2015" sheetId="31" state="hidden" r:id="rId7"/>
    <sheet name="2016" sheetId="34" state="hidden" r:id="rId8"/>
    <sheet name="Hoja2" sheetId="2" state="hidden" r:id="rId9"/>
    <sheet name="Hoja3" sheetId="3" state="hidden" r:id="rId10"/>
    <sheet name="PMR" sheetId="8" r:id="rId11"/>
    <sheet name="APC" sheetId="15" r:id="rId12"/>
    <sheet name="APR" sheetId="26" r:id="rId13"/>
    <sheet name="Desplegables" sheetId="6" state="hidden" r:id="rId14"/>
  </sheets>
  <definedNames>
    <definedName name="_xlnm._FilterDatabase" localSheetId="11" hidden="1">APC!$A$1:$R$79</definedName>
    <definedName name="_xlnm._FilterDatabase" localSheetId="12" hidden="1">APR!$A$1:$R$79</definedName>
    <definedName name="_xlnm._FilterDatabase" localSheetId="3" hidden="1">'Matriz Unificada de Seguimiento'!$A$2:$BD$83</definedName>
    <definedName name="EJE_DOS">Hoja2!$B$25:$B$30</definedName>
    <definedName name="EJE_TRES">Hoja2!$B$31:$B$40</definedName>
    <definedName name="EJE_UNO">Hoja2!$B$12:$B$24</definedName>
    <definedName name="EJES">Hoja2!$B$8:$B$10</definedName>
    <definedName name="INDICADOR_UNIFICADO">Hoja2!$D$77:$D$146</definedName>
    <definedName name="LOCALIDADES">Hoja2!$B$47:$B$66</definedName>
    <definedName name="_xlnm.Print_Titles" localSheetId="3">'Matriz Unificada de Seguimiento'!$2:$2</definedName>
    <definedName name="TRES" localSheetId="12">Hoja2!#REF!</definedName>
    <definedName name="TRES">Hoja2!#REF!</definedName>
  </definedNames>
  <calcPr calcId="152511"/>
  <pivotCaches>
    <pivotCache cacheId="0" r:id="rId15"/>
  </pivotCaches>
  <extLst>
    <ext xmlns:mx="http://schemas.microsoft.com/office/mac/excel/2008/main" uri="{7523E5D3-25F3-A5E0-1632-64F254C22452}">
      <mx:ArchID Flags="2"/>
    </ext>
  </extLst>
</workbook>
</file>

<file path=xl/calcChain.xml><?xml version="1.0" encoding="utf-8"?>
<calcChain xmlns="http://schemas.openxmlformats.org/spreadsheetml/2006/main">
  <c r="AS81" i="4" l="1"/>
  <c r="AH56" i="4"/>
  <c r="AH55" i="4"/>
  <c r="AH53" i="4"/>
  <c r="AT38" i="4"/>
  <c r="R8" i="8"/>
  <c r="R9" i="8"/>
  <c r="R10" i="8"/>
  <c r="R11" i="8"/>
  <c r="R12" i="8"/>
  <c r="R13" i="8"/>
  <c r="R14" i="8"/>
  <c r="R15" i="8"/>
  <c r="R16" i="8"/>
  <c r="R17" i="8"/>
  <c r="R18" i="8"/>
  <c r="R19" i="8"/>
  <c r="R20" i="8"/>
  <c r="R21" i="8"/>
  <c r="R22" i="8"/>
  <c r="R23" i="8"/>
  <c r="R24" i="8"/>
  <c r="R25" i="8"/>
  <c r="R26" i="8"/>
  <c r="R27" i="8"/>
  <c r="R28" i="8"/>
  <c r="R29" i="8"/>
  <c r="R30" i="8"/>
  <c r="R31" i="8"/>
  <c r="R32" i="8"/>
  <c r="R33" i="8"/>
  <c r="R34" i="8"/>
  <c r="R35" i="8"/>
  <c r="R36" i="8"/>
  <c r="R37" i="8"/>
  <c r="R38" i="8"/>
  <c r="R39" i="8"/>
  <c r="R40" i="8"/>
  <c r="R41" i="8"/>
  <c r="R42" i="8"/>
  <c r="R43" i="8"/>
  <c r="R44" i="8"/>
  <c r="R45" i="8"/>
  <c r="R46" i="8"/>
  <c r="R47" i="8"/>
  <c r="R48" i="8"/>
  <c r="R49" i="8"/>
  <c r="R50" i="8"/>
  <c r="R51" i="8"/>
  <c r="R52" i="8"/>
  <c r="R53" i="8"/>
  <c r="R7" i="8"/>
  <c r="Q8" i="8"/>
  <c r="Q9" i="8"/>
  <c r="Q10" i="8"/>
  <c r="Q11" i="8"/>
  <c r="Q12" i="8"/>
  <c r="Q13" i="8"/>
  <c r="Q14" i="8"/>
  <c r="Q15" i="8"/>
  <c r="Q16" i="8"/>
  <c r="Q17" i="8"/>
  <c r="Q18" i="8"/>
  <c r="Q19" i="8"/>
  <c r="Q20" i="8"/>
  <c r="Q21" i="8"/>
  <c r="Q22" i="8"/>
  <c r="Q23" i="8"/>
  <c r="Q24" i="8"/>
  <c r="Q25" i="8"/>
  <c r="Q26" i="8"/>
  <c r="Q27" i="8"/>
  <c r="Q28" i="8"/>
  <c r="Q29" i="8"/>
  <c r="Q30" i="8"/>
  <c r="Q31" i="8"/>
  <c r="Q32" i="8"/>
  <c r="Q33" i="8"/>
  <c r="Q34" i="8"/>
  <c r="Q35" i="8"/>
  <c r="Q36" i="8"/>
  <c r="Q37" i="8"/>
  <c r="Q38" i="8"/>
  <c r="Q39" i="8"/>
  <c r="Q40" i="8"/>
  <c r="Q41" i="8"/>
  <c r="Q42" i="8"/>
  <c r="Q43" i="8"/>
  <c r="Q44" i="8"/>
  <c r="Q45" i="8"/>
  <c r="Q46" i="8"/>
  <c r="Q47" i="8"/>
  <c r="Q48" i="8"/>
  <c r="Q49" i="8"/>
  <c r="Q50" i="8"/>
  <c r="Q51" i="8"/>
  <c r="Q52" i="8"/>
  <c r="Q53" i="8"/>
  <c r="Q7" i="8"/>
  <c r="AS83" i="4"/>
  <c r="AX81" i="4"/>
  <c r="AX83" i="4"/>
  <c r="AT80" i="4"/>
  <c r="AT79" i="4"/>
  <c r="AT66" i="4"/>
  <c r="AR54" i="4"/>
  <c r="AT54" i="4"/>
  <c r="AT3" i="4"/>
  <c r="AR4" i="4"/>
  <c r="AT4" i="4"/>
  <c r="AT5" i="4"/>
  <c r="AT6" i="4"/>
  <c r="AT7" i="4"/>
  <c r="AT8" i="4"/>
  <c r="AT9" i="4"/>
  <c r="AT10" i="4"/>
  <c r="AT11" i="4"/>
  <c r="AT12" i="4"/>
  <c r="AT13" i="4"/>
  <c r="AT14" i="4"/>
  <c r="AT15" i="4"/>
  <c r="AR16" i="4"/>
  <c r="AT16" i="4"/>
  <c r="AT17" i="4"/>
  <c r="AR18" i="4"/>
  <c r="AT18" i="4"/>
  <c r="AT19" i="4"/>
  <c r="AR20" i="4"/>
  <c r="AT20" i="4"/>
  <c r="AT21" i="4"/>
  <c r="AR22" i="4"/>
  <c r="AT22" i="4"/>
  <c r="AT23" i="4"/>
  <c r="AR24" i="4"/>
  <c r="AT24" i="4"/>
  <c r="AT25" i="4"/>
  <c r="AT26" i="4"/>
  <c r="AR27" i="4"/>
  <c r="AT27" i="4"/>
  <c r="AT29" i="4"/>
  <c r="AT30" i="4"/>
  <c r="AR31" i="4"/>
  <c r="AT31" i="4"/>
  <c r="AR32" i="4"/>
  <c r="AT32" i="4"/>
  <c r="AR33" i="4"/>
  <c r="AT33" i="4"/>
  <c r="AT34" i="4"/>
  <c r="AR35" i="4"/>
  <c r="AT35" i="4"/>
  <c r="AT36" i="4"/>
  <c r="AT37" i="4"/>
  <c r="AT39" i="4"/>
  <c r="AT40" i="4"/>
  <c r="AT41" i="4"/>
  <c r="AT42" i="4"/>
  <c r="AT43" i="4"/>
  <c r="AR44" i="4"/>
  <c r="AT44" i="4"/>
  <c r="AR45" i="4"/>
  <c r="AT45" i="4"/>
  <c r="AR46" i="4"/>
  <c r="AT46" i="4"/>
  <c r="AR47" i="4"/>
  <c r="AT47" i="4"/>
  <c r="AR48" i="4"/>
  <c r="AT48" i="4"/>
  <c r="AR49" i="4"/>
  <c r="AT49" i="4"/>
  <c r="AT50" i="4"/>
  <c r="AR51" i="4"/>
  <c r="AT51" i="4"/>
  <c r="AR52" i="4"/>
  <c r="AT52" i="4"/>
  <c r="AR53" i="4"/>
  <c r="AT53" i="4"/>
  <c r="AR55" i="4"/>
  <c r="AT55" i="4"/>
  <c r="AR56" i="4"/>
  <c r="AT56" i="4"/>
  <c r="AR57" i="4"/>
  <c r="AT57" i="4"/>
  <c r="AT58" i="4"/>
  <c r="AT59" i="4"/>
  <c r="AR60" i="4"/>
  <c r="AT60" i="4"/>
  <c r="AT61" i="4"/>
  <c r="AT62" i="4"/>
  <c r="AT63" i="4"/>
  <c r="AT64" i="4"/>
  <c r="AT65" i="4"/>
  <c r="AT67" i="4"/>
  <c r="AT68" i="4"/>
  <c r="AR69" i="4"/>
  <c r="AT69" i="4"/>
  <c r="AR70" i="4"/>
  <c r="AT70" i="4"/>
  <c r="AR71" i="4"/>
  <c r="AT71" i="4"/>
  <c r="AT72" i="4"/>
  <c r="AR73" i="4"/>
  <c r="AT73" i="4"/>
  <c r="AT74" i="4"/>
  <c r="AR75" i="4"/>
  <c r="AT75" i="4"/>
  <c r="AT76" i="4"/>
  <c r="AR77" i="4"/>
  <c r="AT77" i="4"/>
  <c r="AR78" i="4"/>
  <c r="AT78" i="4"/>
  <c r="AT81" i="4"/>
  <c r="AW6" i="4"/>
  <c r="AW16" i="4"/>
  <c r="AW18" i="4"/>
  <c r="AW20" i="4"/>
  <c r="AW22" i="4"/>
  <c r="AW24" i="4"/>
  <c r="AW27" i="4"/>
  <c r="AW28" i="4"/>
  <c r="AW29" i="4"/>
  <c r="AW31" i="4"/>
  <c r="AW32" i="4"/>
  <c r="AW33" i="4"/>
  <c r="AW34" i="4"/>
  <c r="AW35" i="4"/>
  <c r="AW38" i="4"/>
  <c r="AW44" i="4"/>
  <c r="AW45" i="4"/>
  <c r="AW46" i="4"/>
  <c r="AW47" i="4"/>
  <c r="AW49" i="4"/>
  <c r="AW52" i="4"/>
  <c r="AW53" i="4"/>
  <c r="AW54" i="4"/>
  <c r="AW55" i="4"/>
  <c r="AW56" i="4"/>
  <c r="AW60" i="4"/>
  <c r="AW70" i="4"/>
  <c r="AW71" i="4"/>
  <c r="AW75" i="4"/>
  <c r="AW77" i="4"/>
  <c r="AW81" i="4"/>
  <c r="AR28" i="4"/>
  <c r="AU81" i="4"/>
  <c r="AU83" i="4"/>
  <c r="AV81" i="4"/>
  <c r="AV83" i="4"/>
  <c r="AR81" i="4"/>
  <c r="E3" i="26"/>
  <c r="E4" i="26"/>
  <c r="E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2" i="26"/>
  <c r="H79" i="26"/>
  <c r="F79" i="26"/>
  <c r="D79" i="26"/>
  <c r="C79" i="26"/>
  <c r="H78" i="26"/>
  <c r="F78" i="26"/>
  <c r="D78" i="26"/>
  <c r="C78" i="26"/>
  <c r="B78" i="26"/>
  <c r="H77" i="26"/>
  <c r="F77" i="26"/>
  <c r="D77" i="26"/>
  <c r="C77" i="26"/>
  <c r="B77" i="26"/>
  <c r="H76" i="26"/>
  <c r="F76" i="26"/>
  <c r="D76" i="26"/>
  <c r="C76" i="26"/>
  <c r="H75" i="26"/>
  <c r="F75" i="26"/>
  <c r="D75" i="26"/>
  <c r="C75" i="26"/>
  <c r="H74" i="26"/>
  <c r="F74" i="26"/>
  <c r="D74" i="26"/>
  <c r="C74" i="26"/>
  <c r="H73" i="26"/>
  <c r="F73" i="26"/>
  <c r="D73" i="26"/>
  <c r="C73" i="26"/>
  <c r="B73" i="26"/>
  <c r="H72" i="26"/>
  <c r="F72" i="26"/>
  <c r="D72" i="26"/>
  <c r="C72" i="26"/>
  <c r="H71" i="26"/>
  <c r="F71" i="26"/>
  <c r="D71" i="26"/>
  <c r="C71" i="26"/>
  <c r="H70" i="26"/>
  <c r="F70" i="26"/>
  <c r="D70" i="26"/>
  <c r="C70" i="26"/>
  <c r="H69" i="26"/>
  <c r="F69" i="26"/>
  <c r="D69" i="26"/>
  <c r="C69" i="26"/>
  <c r="H68" i="26"/>
  <c r="F68" i="26"/>
  <c r="D68" i="26"/>
  <c r="C68" i="26"/>
  <c r="B68" i="26"/>
  <c r="H67" i="26"/>
  <c r="F67" i="26"/>
  <c r="D67" i="26"/>
  <c r="C67" i="26"/>
  <c r="H66" i="26"/>
  <c r="F66" i="26"/>
  <c r="D66" i="26"/>
  <c r="C66" i="26"/>
  <c r="H65" i="26"/>
  <c r="F65" i="26"/>
  <c r="D65" i="26"/>
  <c r="C65" i="26"/>
  <c r="B65" i="26"/>
  <c r="H64" i="26"/>
  <c r="F64" i="26"/>
  <c r="D64" i="26"/>
  <c r="C64" i="26"/>
  <c r="H63" i="26"/>
  <c r="F63" i="26"/>
  <c r="D63" i="26"/>
  <c r="C63" i="26"/>
  <c r="B63" i="26"/>
  <c r="H62" i="26"/>
  <c r="F62" i="26"/>
  <c r="D62" i="26"/>
  <c r="C62" i="26"/>
  <c r="H61" i="26"/>
  <c r="F61" i="26"/>
  <c r="D61" i="26"/>
  <c r="C61" i="26"/>
  <c r="H60" i="26"/>
  <c r="F60" i="26"/>
  <c r="D60" i="26"/>
  <c r="C60" i="26"/>
  <c r="H59" i="26"/>
  <c r="F59" i="26"/>
  <c r="D59" i="26"/>
  <c r="C59" i="26"/>
  <c r="B59" i="26"/>
  <c r="H58" i="26"/>
  <c r="F58" i="26"/>
  <c r="D58" i="26"/>
  <c r="C58" i="26"/>
  <c r="H57" i="26"/>
  <c r="F57" i="26"/>
  <c r="D57" i="26"/>
  <c r="C57" i="26"/>
  <c r="H56" i="26"/>
  <c r="F56" i="26"/>
  <c r="D56" i="26"/>
  <c r="C56" i="26"/>
  <c r="H55" i="26"/>
  <c r="F55" i="26"/>
  <c r="D55" i="26"/>
  <c r="C55" i="26"/>
  <c r="H54" i="26"/>
  <c r="F54" i="26"/>
  <c r="D54" i="26"/>
  <c r="C54" i="26"/>
  <c r="H53" i="26"/>
  <c r="F53" i="26"/>
  <c r="D53" i="26"/>
  <c r="C53" i="26"/>
  <c r="H52" i="26"/>
  <c r="F52" i="26"/>
  <c r="D52" i="26"/>
  <c r="C52" i="26"/>
  <c r="B52" i="26"/>
  <c r="H51" i="26"/>
  <c r="F51" i="26"/>
  <c r="D51" i="26"/>
  <c r="C51" i="26"/>
  <c r="H50" i="26"/>
  <c r="F50" i="26"/>
  <c r="D50" i="26"/>
  <c r="C50" i="26"/>
  <c r="H49" i="26"/>
  <c r="F49" i="26"/>
  <c r="D49" i="26"/>
  <c r="C49" i="26"/>
  <c r="H48" i="26"/>
  <c r="F48" i="26"/>
  <c r="D48" i="26"/>
  <c r="C48" i="26"/>
  <c r="H47" i="26"/>
  <c r="F47" i="26"/>
  <c r="D47" i="26"/>
  <c r="C47" i="26"/>
  <c r="H46" i="26"/>
  <c r="F46" i="26"/>
  <c r="D46" i="26"/>
  <c r="C46" i="26"/>
  <c r="H45" i="26"/>
  <c r="F45" i="26"/>
  <c r="D45" i="26"/>
  <c r="C45" i="26"/>
  <c r="H44" i="26"/>
  <c r="F44" i="26"/>
  <c r="D44" i="26"/>
  <c r="C44" i="26"/>
  <c r="H43" i="26"/>
  <c r="F43" i="26"/>
  <c r="D43" i="26"/>
  <c r="C43" i="26"/>
  <c r="B43" i="26"/>
  <c r="H42" i="26"/>
  <c r="F42" i="26"/>
  <c r="D42" i="26"/>
  <c r="C42" i="26"/>
  <c r="H41" i="26"/>
  <c r="F41" i="26"/>
  <c r="D41" i="26"/>
  <c r="C41" i="26"/>
  <c r="B41" i="26"/>
  <c r="H40" i="26"/>
  <c r="F40" i="26"/>
  <c r="D40" i="26"/>
  <c r="C40" i="26"/>
  <c r="B40" i="26"/>
  <c r="H39" i="26"/>
  <c r="F39" i="26"/>
  <c r="D39" i="26"/>
  <c r="C39" i="26"/>
  <c r="H38" i="26"/>
  <c r="F38" i="26"/>
  <c r="D38" i="26"/>
  <c r="C38" i="26"/>
  <c r="H37" i="26"/>
  <c r="F37" i="26"/>
  <c r="D37" i="26"/>
  <c r="C37" i="26"/>
  <c r="H36" i="26"/>
  <c r="F36" i="26"/>
  <c r="D36" i="26"/>
  <c r="C36" i="26"/>
  <c r="H35" i="26"/>
  <c r="F35" i="26"/>
  <c r="D35" i="26"/>
  <c r="C35" i="26"/>
  <c r="H34" i="26"/>
  <c r="F34" i="26"/>
  <c r="D34" i="26"/>
  <c r="C34" i="26"/>
  <c r="H33" i="26"/>
  <c r="F33" i="26"/>
  <c r="D33" i="26"/>
  <c r="C33" i="26"/>
  <c r="H32" i="26"/>
  <c r="F32" i="26"/>
  <c r="D32" i="26"/>
  <c r="C32" i="26"/>
  <c r="H31" i="26"/>
  <c r="F31" i="26"/>
  <c r="D31" i="26"/>
  <c r="C31" i="26"/>
  <c r="H30" i="26"/>
  <c r="F30" i="26"/>
  <c r="D30" i="26"/>
  <c r="C30" i="26"/>
  <c r="H29" i="26"/>
  <c r="F29" i="26"/>
  <c r="D29" i="26"/>
  <c r="C29" i="26"/>
  <c r="H28" i="26"/>
  <c r="F28" i="26"/>
  <c r="D28" i="26"/>
  <c r="C28" i="26"/>
  <c r="B28" i="26"/>
  <c r="H27" i="26"/>
  <c r="F27" i="26"/>
  <c r="D27" i="26"/>
  <c r="C27" i="26"/>
  <c r="H26" i="26"/>
  <c r="F26" i="26"/>
  <c r="D26" i="26"/>
  <c r="C26" i="26"/>
  <c r="B26" i="26"/>
  <c r="H25" i="26"/>
  <c r="F25" i="26"/>
  <c r="D25" i="26"/>
  <c r="C25" i="26"/>
  <c r="B25" i="26"/>
  <c r="H24" i="26"/>
  <c r="F24" i="26"/>
  <c r="D24" i="26"/>
  <c r="C24" i="26"/>
  <c r="H23" i="26"/>
  <c r="F23" i="26"/>
  <c r="D23" i="26"/>
  <c r="C23" i="26"/>
  <c r="H22" i="26"/>
  <c r="F22" i="26"/>
  <c r="D22" i="26"/>
  <c r="C22" i="26"/>
  <c r="H21" i="26"/>
  <c r="F21" i="26"/>
  <c r="D21" i="26"/>
  <c r="C21" i="26"/>
  <c r="B2" i="26"/>
  <c r="B5" i="26"/>
  <c r="B12" i="26"/>
  <c r="B15" i="26"/>
  <c r="B19" i="26"/>
  <c r="H2" i="26"/>
  <c r="H3" i="26"/>
  <c r="H4" i="26"/>
  <c r="H5" i="26"/>
  <c r="H6" i="26"/>
  <c r="H7" i="26"/>
  <c r="H8" i="26"/>
  <c r="H9" i="26"/>
  <c r="H10" i="26"/>
  <c r="H11" i="26"/>
  <c r="H12" i="26"/>
  <c r="H13" i="26"/>
  <c r="H14" i="26"/>
  <c r="H15" i="26"/>
  <c r="H16" i="26"/>
  <c r="H17" i="26"/>
  <c r="H18" i="26"/>
  <c r="H19" i="26"/>
  <c r="H20" i="26"/>
  <c r="K20" i="26"/>
  <c r="M20" i="26"/>
  <c r="F20" i="26"/>
  <c r="D20" i="26"/>
  <c r="C20" i="26"/>
  <c r="K19" i="26"/>
  <c r="M19" i="26"/>
  <c r="F19" i="26"/>
  <c r="D19" i="26"/>
  <c r="C19" i="26"/>
  <c r="K18" i="26"/>
  <c r="M18" i="26"/>
  <c r="F18" i="26"/>
  <c r="D18" i="26"/>
  <c r="C18" i="26"/>
  <c r="K17" i="26"/>
  <c r="M17" i="26"/>
  <c r="F17" i="26"/>
  <c r="D17" i="26"/>
  <c r="C17" i="26"/>
  <c r="K16" i="26"/>
  <c r="M16" i="26"/>
  <c r="F16" i="26"/>
  <c r="D16" i="26"/>
  <c r="C16" i="26"/>
  <c r="K15" i="26"/>
  <c r="M15" i="26"/>
  <c r="F15" i="26"/>
  <c r="D15" i="26"/>
  <c r="C15" i="26"/>
  <c r="K14" i="26"/>
  <c r="M14" i="26"/>
  <c r="F14" i="26"/>
  <c r="D14" i="26"/>
  <c r="C14" i="26"/>
  <c r="K13" i="26"/>
  <c r="M13" i="26"/>
  <c r="F13" i="26"/>
  <c r="D13" i="26"/>
  <c r="C13" i="26"/>
  <c r="K12" i="26"/>
  <c r="M12" i="26"/>
  <c r="F12" i="26"/>
  <c r="D12" i="26"/>
  <c r="C12" i="26"/>
  <c r="K11" i="26"/>
  <c r="M11" i="26"/>
  <c r="F11" i="26"/>
  <c r="D11" i="26"/>
  <c r="C11" i="26"/>
  <c r="K10" i="26"/>
  <c r="M10" i="26"/>
  <c r="F10" i="26"/>
  <c r="D10" i="26"/>
  <c r="C10" i="26"/>
  <c r="K9" i="26"/>
  <c r="M9" i="26"/>
  <c r="F9" i="26"/>
  <c r="D9" i="26"/>
  <c r="C9" i="26"/>
  <c r="K8" i="26"/>
  <c r="M8" i="26"/>
  <c r="F8" i="26"/>
  <c r="D8" i="26"/>
  <c r="C8" i="26"/>
  <c r="K7" i="26"/>
  <c r="M7" i="26"/>
  <c r="F7" i="26"/>
  <c r="D7" i="26"/>
  <c r="C7" i="26"/>
  <c r="K6" i="26"/>
  <c r="M6" i="26"/>
  <c r="F6" i="26"/>
  <c r="D6" i="26"/>
  <c r="C6" i="26"/>
  <c r="K5" i="26"/>
  <c r="M5" i="26"/>
  <c r="F5" i="26"/>
  <c r="D5" i="26"/>
  <c r="C5" i="26"/>
  <c r="O4" i="26"/>
  <c r="Q4" i="26"/>
  <c r="K4" i="26"/>
  <c r="M4" i="26"/>
  <c r="F4" i="26"/>
  <c r="D4" i="26"/>
  <c r="C4" i="26"/>
  <c r="O3" i="26"/>
  <c r="Q3" i="26"/>
  <c r="K3" i="26"/>
  <c r="M3" i="26"/>
  <c r="F3" i="26"/>
  <c r="D3" i="26"/>
  <c r="C3" i="26"/>
  <c r="K2" i="26"/>
  <c r="M2" i="26"/>
  <c r="O2" i="26"/>
  <c r="Q2" i="26"/>
  <c r="R2" i="26"/>
  <c r="F2" i="26"/>
  <c r="D2" i="26"/>
  <c r="C2" i="26"/>
  <c r="D3" i="15"/>
  <c r="E3" i="15"/>
  <c r="D4" i="15"/>
  <c r="E4" i="15"/>
  <c r="D5" i="15"/>
  <c r="E5" i="15"/>
  <c r="D6" i="15"/>
  <c r="E6" i="15"/>
  <c r="D7" i="15"/>
  <c r="E7" i="15"/>
  <c r="D8" i="15"/>
  <c r="E8" i="15"/>
  <c r="D9" i="15"/>
  <c r="E9" i="15"/>
  <c r="D10" i="15"/>
  <c r="E10" i="15"/>
  <c r="D11" i="15"/>
  <c r="E11" i="15"/>
  <c r="D12" i="15"/>
  <c r="E12" i="15"/>
  <c r="D13" i="15"/>
  <c r="E13" i="15"/>
  <c r="D14" i="15"/>
  <c r="E14" i="15"/>
  <c r="D15" i="15"/>
  <c r="E15" i="15"/>
  <c r="D16" i="15"/>
  <c r="E16" i="15"/>
  <c r="D17" i="15"/>
  <c r="E17" i="15"/>
  <c r="D18" i="15"/>
  <c r="E18" i="15"/>
  <c r="D19" i="15"/>
  <c r="E19" i="15"/>
  <c r="D20" i="15"/>
  <c r="E20" i="15"/>
  <c r="D21" i="15"/>
  <c r="E21" i="15"/>
  <c r="D22" i="15"/>
  <c r="E22" i="15"/>
  <c r="D23" i="15"/>
  <c r="E23" i="15"/>
  <c r="D24" i="15"/>
  <c r="E24" i="15"/>
  <c r="D25" i="15"/>
  <c r="E25" i="15"/>
  <c r="D26" i="15"/>
  <c r="E26" i="15"/>
  <c r="D27" i="15"/>
  <c r="E27" i="15"/>
  <c r="D28" i="15"/>
  <c r="E28" i="15"/>
  <c r="D29" i="15"/>
  <c r="E29" i="15"/>
  <c r="D30" i="15"/>
  <c r="E30" i="15"/>
  <c r="D31" i="15"/>
  <c r="E31" i="15"/>
  <c r="D32" i="15"/>
  <c r="E32" i="15"/>
  <c r="D33" i="15"/>
  <c r="E33" i="15"/>
  <c r="D34" i="15"/>
  <c r="E34" i="15"/>
  <c r="D35" i="15"/>
  <c r="E35" i="15"/>
  <c r="D36" i="15"/>
  <c r="E36" i="15"/>
  <c r="D37" i="15"/>
  <c r="E37" i="15"/>
  <c r="D38" i="15"/>
  <c r="E38" i="15"/>
  <c r="D39" i="15"/>
  <c r="E39" i="15"/>
  <c r="D40" i="15"/>
  <c r="E40" i="15"/>
  <c r="D41" i="15"/>
  <c r="E41" i="15"/>
  <c r="D42" i="15"/>
  <c r="E42" i="15"/>
  <c r="D43" i="15"/>
  <c r="E43" i="15"/>
  <c r="D44" i="15"/>
  <c r="E44" i="15"/>
  <c r="D45" i="15"/>
  <c r="E45" i="15"/>
  <c r="D46" i="15"/>
  <c r="E46" i="15"/>
  <c r="D47" i="15"/>
  <c r="E47" i="15"/>
  <c r="D48" i="15"/>
  <c r="E48" i="15"/>
  <c r="D49" i="15"/>
  <c r="E49" i="15"/>
  <c r="D50" i="15"/>
  <c r="E50" i="15"/>
  <c r="D51" i="15"/>
  <c r="E51" i="15"/>
  <c r="D52" i="15"/>
  <c r="E52" i="15"/>
  <c r="D53" i="15"/>
  <c r="E53" i="15"/>
  <c r="D54" i="15"/>
  <c r="E54" i="15"/>
  <c r="D55" i="15"/>
  <c r="E55" i="15"/>
  <c r="D56" i="15"/>
  <c r="E56" i="15"/>
  <c r="D57" i="15"/>
  <c r="E57" i="15"/>
  <c r="D58" i="15"/>
  <c r="E58" i="15"/>
  <c r="D59" i="15"/>
  <c r="E59" i="15"/>
  <c r="D60" i="15"/>
  <c r="E60" i="15"/>
  <c r="D61" i="15"/>
  <c r="E61" i="15"/>
  <c r="D62" i="15"/>
  <c r="E62" i="15"/>
  <c r="D63" i="15"/>
  <c r="E63" i="15"/>
  <c r="D64" i="15"/>
  <c r="E64" i="15"/>
  <c r="D65" i="15"/>
  <c r="E65" i="15"/>
  <c r="D66" i="15"/>
  <c r="E66" i="15"/>
  <c r="D67" i="15"/>
  <c r="E67" i="15"/>
  <c r="D68" i="15"/>
  <c r="E68" i="15"/>
  <c r="D69" i="15"/>
  <c r="E69" i="15"/>
  <c r="D70" i="15"/>
  <c r="E70" i="15"/>
  <c r="D71" i="15"/>
  <c r="E71" i="15"/>
  <c r="D72" i="15"/>
  <c r="E72" i="15"/>
  <c r="D73" i="15"/>
  <c r="E73" i="15"/>
  <c r="D74" i="15"/>
  <c r="E74" i="15"/>
  <c r="D75" i="15"/>
  <c r="E75" i="15"/>
  <c r="D76" i="15"/>
  <c r="E76" i="15"/>
  <c r="D77" i="15"/>
  <c r="E77" i="15"/>
  <c r="D78" i="15"/>
  <c r="E78" i="15"/>
  <c r="D79" i="15"/>
  <c r="E79" i="15"/>
  <c r="E2" i="15"/>
  <c r="D2" i="15"/>
  <c r="C3" i="15"/>
  <c r="C4" i="15"/>
  <c r="C5" i="15"/>
  <c r="C6" i="15"/>
  <c r="C7" i="15"/>
  <c r="C8" i="15"/>
  <c r="C9" i="15"/>
  <c r="C10" i="15"/>
  <c r="C11" i="15"/>
  <c r="C12" i="15"/>
  <c r="C13"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C76" i="15"/>
  <c r="C77" i="15"/>
  <c r="C78" i="15"/>
  <c r="C79" i="15"/>
  <c r="C2" i="15"/>
  <c r="B5" i="15"/>
  <c r="B12" i="15"/>
  <c r="B15" i="15"/>
  <c r="B19" i="15"/>
  <c r="B25" i="15"/>
  <c r="B26" i="15"/>
  <c r="B28" i="15"/>
  <c r="B40" i="15"/>
  <c r="B41" i="15"/>
  <c r="B43" i="15"/>
  <c r="B52" i="15"/>
  <c r="B59" i="15"/>
  <c r="B63" i="15"/>
  <c r="B65" i="15"/>
  <c r="B68" i="15"/>
  <c r="B73" i="15"/>
  <c r="B77" i="15"/>
  <c r="B78" i="15"/>
  <c r="B2" i="15"/>
  <c r="P8" i="8"/>
  <c r="P9" i="8"/>
  <c r="P10" i="8"/>
  <c r="P11" i="8"/>
  <c r="P12" i="8"/>
  <c r="P13" i="8"/>
  <c r="P14" i="8"/>
  <c r="P15" i="8"/>
  <c r="P16" i="8"/>
  <c r="P17" i="8"/>
  <c r="P18" i="8"/>
  <c r="P19" i="8"/>
  <c r="P20" i="8"/>
  <c r="P21" i="8"/>
  <c r="P22" i="8"/>
  <c r="P23" i="8"/>
  <c r="P24" i="8"/>
  <c r="P25" i="8"/>
  <c r="P26" i="8"/>
  <c r="P27" i="8"/>
  <c r="P28" i="8"/>
  <c r="P29" i="8"/>
  <c r="P30" i="8"/>
  <c r="P31" i="8"/>
  <c r="P32" i="8"/>
  <c r="P33" i="8"/>
  <c r="P34" i="8"/>
  <c r="P35" i="8"/>
  <c r="P37" i="8"/>
  <c r="P38" i="8"/>
  <c r="P39" i="8"/>
  <c r="P40" i="8"/>
  <c r="P41" i="8"/>
  <c r="P42" i="8"/>
  <c r="P43" i="8"/>
  <c r="P44" i="8"/>
  <c r="P45" i="8"/>
  <c r="P46" i="8"/>
  <c r="P47" i="8"/>
  <c r="P48" i="8"/>
  <c r="P49" i="8"/>
  <c r="P50" i="8"/>
  <c r="P51" i="8"/>
  <c r="P52" i="8"/>
  <c r="P53" i="8"/>
  <c r="P7" i="8"/>
  <c r="O8" i="8"/>
  <c r="O9" i="8"/>
  <c r="O10" i="8"/>
  <c r="O11" i="8"/>
  <c r="O12" i="8"/>
  <c r="O13" i="8"/>
  <c r="O14" i="8"/>
  <c r="O15" i="8"/>
  <c r="O16" i="8"/>
  <c r="O17" i="8"/>
  <c r="O18" i="8"/>
  <c r="O19" i="8"/>
  <c r="O20" i="8"/>
  <c r="O21" i="8"/>
  <c r="O22" i="8"/>
  <c r="O23" i="8"/>
  <c r="O24" i="8"/>
  <c r="O25" i="8"/>
  <c r="O26" i="8"/>
  <c r="O27" i="8"/>
  <c r="O28" i="8"/>
  <c r="O29" i="8"/>
  <c r="O30" i="8"/>
  <c r="O31" i="8"/>
  <c r="O32" i="8"/>
  <c r="O33" i="8"/>
  <c r="O34" i="8"/>
  <c r="O35" i="8"/>
  <c r="O37" i="8"/>
  <c r="O38" i="8"/>
  <c r="O39" i="8"/>
  <c r="O40" i="8"/>
  <c r="O41" i="8"/>
  <c r="O42" i="8"/>
  <c r="O43" i="8"/>
  <c r="O44" i="8"/>
  <c r="O45" i="8"/>
  <c r="O46" i="8"/>
  <c r="O47" i="8"/>
  <c r="O48" i="8"/>
  <c r="O49" i="8"/>
  <c r="O50" i="8"/>
  <c r="O51" i="8"/>
  <c r="O52" i="8"/>
  <c r="O53" i="8"/>
  <c r="O7" i="8"/>
  <c r="N8" i="8"/>
  <c r="N9" i="8"/>
  <c r="N10" i="8"/>
  <c r="N11" i="8"/>
  <c r="N12" i="8"/>
  <c r="N13" i="8"/>
  <c r="N14" i="8"/>
  <c r="N15" i="8"/>
  <c r="N16" i="8"/>
  <c r="N17" i="8"/>
  <c r="N18" i="8"/>
  <c r="N19" i="8"/>
  <c r="N20" i="8"/>
  <c r="N21" i="8"/>
  <c r="N22" i="8"/>
  <c r="N23" i="8"/>
  <c r="N24" i="8"/>
  <c r="N25" i="8"/>
  <c r="N26" i="8"/>
  <c r="N27" i="8"/>
  <c r="N28" i="8"/>
  <c r="N29" i="8"/>
  <c r="N30" i="8"/>
  <c r="N31" i="8"/>
  <c r="N32" i="8"/>
  <c r="N33" i="8"/>
  <c r="N34" i="8"/>
  <c r="N35" i="8"/>
  <c r="N37" i="8"/>
  <c r="N38" i="8"/>
  <c r="N39" i="8"/>
  <c r="N40" i="8"/>
  <c r="N41" i="8"/>
  <c r="N42" i="8"/>
  <c r="N43" i="8"/>
  <c r="N44" i="8"/>
  <c r="N45" i="8"/>
  <c r="N46" i="8"/>
  <c r="N47" i="8"/>
  <c r="N48" i="8"/>
  <c r="N49" i="8"/>
  <c r="N50" i="8"/>
  <c r="N51" i="8"/>
  <c r="N52" i="8"/>
  <c r="N53" i="8"/>
  <c r="N7" i="8"/>
  <c r="M8" i="8"/>
  <c r="M9" i="8"/>
  <c r="M10" i="8"/>
  <c r="M11" i="8"/>
  <c r="M12" i="8"/>
  <c r="M13" i="8"/>
  <c r="M14" i="8"/>
  <c r="M15" i="8"/>
  <c r="M16" i="8"/>
  <c r="M17" i="8"/>
  <c r="M18" i="8"/>
  <c r="M19" i="8"/>
  <c r="M20" i="8"/>
  <c r="M21" i="8"/>
  <c r="M22" i="8"/>
  <c r="M23" i="8"/>
  <c r="M24" i="8"/>
  <c r="M25" i="8"/>
  <c r="M26" i="8"/>
  <c r="M27" i="8"/>
  <c r="M28" i="8"/>
  <c r="M29" i="8"/>
  <c r="M30" i="8"/>
  <c r="M31" i="8"/>
  <c r="M32" i="8"/>
  <c r="M33" i="8"/>
  <c r="M34" i="8"/>
  <c r="M35" i="8"/>
  <c r="M37" i="8"/>
  <c r="M38" i="8"/>
  <c r="M39" i="8"/>
  <c r="M40" i="8"/>
  <c r="M41" i="8"/>
  <c r="M42" i="8"/>
  <c r="M43" i="8"/>
  <c r="M44" i="8"/>
  <c r="M45" i="8"/>
  <c r="M46" i="8"/>
  <c r="M47" i="8"/>
  <c r="M48" i="8"/>
  <c r="M49" i="8"/>
  <c r="M50" i="8"/>
  <c r="M51" i="8"/>
  <c r="M52" i="8"/>
  <c r="M53" i="8"/>
  <c r="M7" i="8"/>
  <c r="L8" i="8"/>
  <c r="L9" i="8"/>
  <c r="L10" i="8"/>
  <c r="L11" i="8"/>
  <c r="L12" i="8"/>
  <c r="L13" i="8"/>
  <c r="L14" i="8"/>
  <c r="L15" i="8"/>
  <c r="L16" i="8"/>
  <c r="L17" i="8"/>
  <c r="L18" i="8"/>
  <c r="L19" i="8"/>
  <c r="L20" i="8"/>
  <c r="L21" i="8"/>
  <c r="L22" i="8"/>
  <c r="L23" i="8"/>
  <c r="L24" i="8"/>
  <c r="L25" i="8"/>
  <c r="L26" i="8"/>
  <c r="L27" i="8"/>
  <c r="L28" i="8"/>
  <c r="L29" i="8"/>
  <c r="L30" i="8"/>
  <c r="L31" i="8"/>
  <c r="L32" i="8"/>
  <c r="L33" i="8"/>
  <c r="L34" i="8"/>
  <c r="L35" i="8"/>
  <c r="L37" i="8"/>
  <c r="L38" i="8"/>
  <c r="L39" i="8"/>
  <c r="L40" i="8"/>
  <c r="L41" i="8"/>
  <c r="L42" i="8"/>
  <c r="L43" i="8"/>
  <c r="L44" i="8"/>
  <c r="L45" i="8"/>
  <c r="L46" i="8"/>
  <c r="L47" i="8"/>
  <c r="L48" i="8"/>
  <c r="L49" i="8"/>
  <c r="L50" i="8"/>
  <c r="L51" i="8"/>
  <c r="L52" i="8"/>
  <c r="L53" i="8"/>
  <c r="L7" i="8"/>
  <c r="K8" i="8"/>
  <c r="K9" i="8"/>
  <c r="K10" i="8"/>
  <c r="K11" i="8"/>
  <c r="K12" i="8"/>
  <c r="K13" i="8"/>
  <c r="K14" i="8"/>
  <c r="K15" i="8"/>
  <c r="K16" i="8"/>
  <c r="K17" i="8"/>
  <c r="K18" i="8"/>
  <c r="K19" i="8"/>
  <c r="K20" i="8"/>
  <c r="K21" i="8"/>
  <c r="K22" i="8"/>
  <c r="K23" i="8"/>
  <c r="K24" i="8"/>
  <c r="K25" i="8"/>
  <c r="K26" i="8"/>
  <c r="K27" i="8"/>
  <c r="K28" i="8"/>
  <c r="K29" i="8"/>
  <c r="K30" i="8"/>
  <c r="K31" i="8"/>
  <c r="K32" i="8"/>
  <c r="K33" i="8"/>
  <c r="K34" i="8"/>
  <c r="K35" i="8"/>
  <c r="K37" i="8"/>
  <c r="K38" i="8"/>
  <c r="K39" i="8"/>
  <c r="K40" i="8"/>
  <c r="K41" i="8"/>
  <c r="K42" i="8"/>
  <c r="K43" i="8"/>
  <c r="K44" i="8"/>
  <c r="K45" i="8"/>
  <c r="K46" i="8"/>
  <c r="K47" i="8"/>
  <c r="K48" i="8"/>
  <c r="K49" i="8"/>
  <c r="K50" i="8"/>
  <c r="K51" i="8"/>
  <c r="K52" i="8"/>
  <c r="K53" i="8"/>
  <c r="K7" i="8"/>
  <c r="G8" i="8"/>
  <c r="H8" i="8"/>
  <c r="I8" i="8"/>
  <c r="J8" i="8"/>
  <c r="G9" i="8"/>
  <c r="H9" i="8"/>
  <c r="I9" i="8"/>
  <c r="J9" i="8"/>
  <c r="G10" i="8"/>
  <c r="H10" i="8"/>
  <c r="I10" i="8"/>
  <c r="J10" i="8"/>
  <c r="G11" i="8"/>
  <c r="H11" i="8"/>
  <c r="I11" i="8"/>
  <c r="J11" i="8"/>
  <c r="G12" i="8"/>
  <c r="H12" i="8"/>
  <c r="I12" i="8"/>
  <c r="J12" i="8"/>
  <c r="G13" i="8"/>
  <c r="H13" i="8"/>
  <c r="I13" i="8"/>
  <c r="J13" i="8"/>
  <c r="G14" i="8"/>
  <c r="H14" i="8"/>
  <c r="I14" i="8"/>
  <c r="J14" i="8"/>
  <c r="G15" i="8"/>
  <c r="H15" i="8"/>
  <c r="I15" i="8"/>
  <c r="J15" i="8"/>
  <c r="G16" i="8"/>
  <c r="H16" i="8"/>
  <c r="I16" i="8"/>
  <c r="J16" i="8"/>
  <c r="G17" i="8"/>
  <c r="H17" i="8"/>
  <c r="I17" i="8"/>
  <c r="J17" i="8"/>
  <c r="G18" i="8"/>
  <c r="H18" i="8"/>
  <c r="I18" i="8"/>
  <c r="J18" i="8"/>
  <c r="G19" i="8"/>
  <c r="H19" i="8"/>
  <c r="I19" i="8"/>
  <c r="J19" i="8"/>
  <c r="G20" i="8"/>
  <c r="H20" i="8"/>
  <c r="I20" i="8"/>
  <c r="J20" i="8"/>
  <c r="G21" i="8"/>
  <c r="H21" i="8"/>
  <c r="I21" i="8"/>
  <c r="J21" i="8"/>
  <c r="G22" i="8"/>
  <c r="H22" i="8"/>
  <c r="I22" i="8"/>
  <c r="J22" i="8"/>
  <c r="G23" i="8"/>
  <c r="H23" i="8"/>
  <c r="I23" i="8"/>
  <c r="J23" i="8"/>
  <c r="G24" i="8"/>
  <c r="H24" i="8"/>
  <c r="I24" i="8"/>
  <c r="J24" i="8"/>
  <c r="G25" i="8"/>
  <c r="H25" i="8"/>
  <c r="I25" i="8"/>
  <c r="J25" i="8"/>
  <c r="G26" i="8"/>
  <c r="H26" i="8"/>
  <c r="I26" i="8"/>
  <c r="J26" i="8"/>
  <c r="G27" i="8"/>
  <c r="H27" i="8"/>
  <c r="I27" i="8"/>
  <c r="J27" i="8"/>
  <c r="G28" i="8"/>
  <c r="H28" i="8"/>
  <c r="I28" i="8"/>
  <c r="J28" i="8"/>
  <c r="G29" i="8"/>
  <c r="H29" i="8"/>
  <c r="I29" i="8"/>
  <c r="J29" i="8"/>
  <c r="G30" i="8"/>
  <c r="H30" i="8"/>
  <c r="I30" i="8"/>
  <c r="J30" i="8"/>
  <c r="G31" i="8"/>
  <c r="H31" i="8"/>
  <c r="I31" i="8"/>
  <c r="J31" i="8"/>
  <c r="G32" i="8"/>
  <c r="H32" i="8"/>
  <c r="I32" i="8"/>
  <c r="J32" i="8"/>
  <c r="G33" i="8"/>
  <c r="H33" i="8"/>
  <c r="I33" i="8"/>
  <c r="J33" i="8"/>
  <c r="G34" i="8"/>
  <c r="H34" i="8"/>
  <c r="I34" i="8"/>
  <c r="J34" i="8"/>
  <c r="G35" i="8"/>
  <c r="H35" i="8"/>
  <c r="I35" i="8"/>
  <c r="J35" i="8"/>
  <c r="G37" i="8"/>
  <c r="H37" i="8"/>
  <c r="I37" i="8"/>
  <c r="J37" i="8"/>
  <c r="G38" i="8"/>
  <c r="H38" i="8"/>
  <c r="I38" i="8"/>
  <c r="J38" i="8"/>
  <c r="G39" i="8"/>
  <c r="H39" i="8"/>
  <c r="I39" i="8"/>
  <c r="J39" i="8"/>
  <c r="G40" i="8"/>
  <c r="H40" i="8"/>
  <c r="I40" i="8"/>
  <c r="J40" i="8"/>
  <c r="G41" i="8"/>
  <c r="H41" i="8"/>
  <c r="I41" i="8"/>
  <c r="J41" i="8"/>
  <c r="G42" i="8"/>
  <c r="H42" i="8"/>
  <c r="I42" i="8"/>
  <c r="J42" i="8"/>
  <c r="G43" i="8"/>
  <c r="H43" i="8"/>
  <c r="I43" i="8"/>
  <c r="J43" i="8"/>
  <c r="G44" i="8"/>
  <c r="H44" i="8"/>
  <c r="I44" i="8"/>
  <c r="J44" i="8"/>
  <c r="G45" i="8"/>
  <c r="H45" i="8"/>
  <c r="I45" i="8"/>
  <c r="J45" i="8"/>
  <c r="G46" i="8"/>
  <c r="H46" i="8"/>
  <c r="I46" i="8"/>
  <c r="J46" i="8"/>
  <c r="G47" i="8"/>
  <c r="H47" i="8"/>
  <c r="I47" i="8"/>
  <c r="J47" i="8"/>
  <c r="G48" i="8"/>
  <c r="H48" i="8"/>
  <c r="I48" i="8"/>
  <c r="J48" i="8"/>
  <c r="G49" i="8"/>
  <c r="H49" i="8"/>
  <c r="I49" i="8"/>
  <c r="J49" i="8"/>
  <c r="G50" i="8"/>
  <c r="H50" i="8"/>
  <c r="I50" i="8"/>
  <c r="J50" i="8"/>
  <c r="G51" i="8"/>
  <c r="H51" i="8"/>
  <c r="I51" i="8"/>
  <c r="J51" i="8"/>
  <c r="G52" i="8"/>
  <c r="H52" i="8"/>
  <c r="I52" i="8"/>
  <c r="J52" i="8"/>
  <c r="G53" i="8"/>
  <c r="H53" i="8"/>
  <c r="I53" i="8"/>
  <c r="J53" i="8"/>
  <c r="H7" i="8"/>
  <c r="I7" i="8"/>
  <c r="J7" i="8"/>
  <c r="G7" i="8"/>
  <c r="C8" i="8"/>
  <c r="D8" i="8"/>
  <c r="E8" i="8"/>
  <c r="B9" i="8"/>
  <c r="C9" i="8"/>
  <c r="D9" i="8"/>
  <c r="E9" i="8"/>
  <c r="C10" i="8"/>
  <c r="D10" i="8"/>
  <c r="E10" i="8"/>
  <c r="B11" i="8"/>
  <c r="C11" i="8"/>
  <c r="D11" i="8"/>
  <c r="E11" i="8"/>
  <c r="A12" i="8"/>
  <c r="B12" i="8"/>
  <c r="C12" i="8"/>
  <c r="D12" i="8"/>
  <c r="E12" i="8"/>
  <c r="B13" i="8"/>
  <c r="C13" i="8"/>
  <c r="D13" i="8"/>
  <c r="E13" i="8"/>
  <c r="B14" i="8"/>
  <c r="C14" i="8"/>
  <c r="D14" i="8"/>
  <c r="E14" i="8"/>
  <c r="C15" i="8"/>
  <c r="D15" i="8"/>
  <c r="E15" i="8"/>
  <c r="C16" i="8"/>
  <c r="D16" i="8"/>
  <c r="E16" i="8"/>
  <c r="B17" i="8"/>
  <c r="C17" i="8"/>
  <c r="D17" i="8"/>
  <c r="E17" i="8"/>
  <c r="A18" i="8"/>
  <c r="B18" i="8"/>
  <c r="C18" i="8"/>
  <c r="D18" i="8"/>
  <c r="E18" i="8"/>
  <c r="A19" i="8"/>
  <c r="B19" i="8"/>
  <c r="C19" i="8"/>
  <c r="D19" i="8"/>
  <c r="E19" i="8"/>
  <c r="B20" i="8"/>
  <c r="C20" i="8"/>
  <c r="D20" i="8"/>
  <c r="E20" i="8"/>
  <c r="C21" i="8"/>
  <c r="D21" i="8"/>
  <c r="E21" i="8"/>
  <c r="C22" i="8"/>
  <c r="D22" i="8"/>
  <c r="E22" i="8"/>
  <c r="B23" i="8"/>
  <c r="C23" i="8"/>
  <c r="D23" i="8"/>
  <c r="E23" i="8"/>
  <c r="B24" i="8"/>
  <c r="C24" i="8"/>
  <c r="D24" i="8"/>
  <c r="E24" i="8"/>
  <c r="C25" i="8"/>
  <c r="D25" i="8"/>
  <c r="E25" i="8"/>
  <c r="B26" i="8"/>
  <c r="C26" i="8"/>
  <c r="D26" i="8"/>
  <c r="E26" i="8"/>
  <c r="C27" i="8"/>
  <c r="D27" i="8"/>
  <c r="E27" i="8"/>
  <c r="A28" i="8"/>
  <c r="B28" i="8"/>
  <c r="C28" i="8"/>
  <c r="D28" i="8"/>
  <c r="E28" i="8"/>
  <c r="B29" i="8"/>
  <c r="C29" i="8"/>
  <c r="D29" i="8"/>
  <c r="E29" i="8"/>
  <c r="B30" i="8"/>
  <c r="C30" i="8"/>
  <c r="D30" i="8"/>
  <c r="E30" i="8"/>
  <c r="A31" i="8"/>
  <c r="B31" i="8"/>
  <c r="C31" i="8"/>
  <c r="D31" i="8"/>
  <c r="E31" i="8"/>
  <c r="B32" i="8"/>
  <c r="C32" i="8"/>
  <c r="D32" i="8"/>
  <c r="E32" i="8"/>
  <c r="C33" i="8"/>
  <c r="D33" i="8"/>
  <c r="E33" i="8"/>
  <c r="C34" i="8"/>
  <c r="D34" i="8"/>
  <c r="E34" i="8"/>
  <c r="C35" i="8"/>
  <c r="D35" i="8"/>
  <c r="E35" i="8"/>
  <c r="B36" i="8"/>
  <c r="C36" i="8"/>
  <c r="D36" i="8"/>
  <c r="E36" i="8"/>
  <c r="C37" i="8"/>
  <c r="D37" i="8"/>
  <c r="E37" i="8"/>
  <c r="B38" i="8"/>
  <c r="C38" i="8"/>
  <c r="D38" i="8"/>
  <c r="E38" i="8"/>
  <c r="C39" i="8"/>
  <c r="D39" i="8"/>
  <c r="E39" i="8"/>
  <c r="C40" i="8"/>
  <c r="D40" i="8"/>
  <c r="E40" i="8"/>
  <c r="B41" i="8"/>
  <c r="C41" i="8"/>
  <c r="D41" i="8"/>
  <c r="E41" i="8"/>
  <c r="B42" i="8"/>
  <c r="C42" i="8"/>
  <c r="D42" i="8"/>
  <c r="E42" i="8"/>
  <c r="C43" i="8"/>
  <c r="D43" i="8"/>
  <c r="E43" i="8"/>
  <c r="C44" i="8"/>
  <c r="D44" i="8"/>
  <c r="E44" i="8"/>
  <c r="A45" i="8"/>
  <c r="B45" i="8"/>
  <c r="C45" i="8"/>
  <c r="D45" i="8"/>
  <c r="E45" i="8"/>
  <c r="A46" i="8"/>
  <c r="B46" i="8"/>
  <c r="C46" i="8"/>
  <c r="D46" i="8"/>
  <c r="E46" i="8"/>
  <c r="C47" i="8"/>
  <c r="D47" i="8"/>
  <c r="E47" i="8"/>
  <c r="B48" i="8"/>
  <c r="C48" i="8"/>
  <c r="D48" i="8"/>
  <c r="E48" i="8"/>
  <c r="C49" i="8"/>
  <c r="D49" i="8"/>
  <c r="E49" i="8"/>
  <c r="A50" i="8"/>
  <c r="B50" i="8"/>
  <c r="C50" i="8"/>
  <c r="D50" i="8"/>
  <c r="E50" i="8"/>
  <c r="B51" i="8"/>
  <c r="C51" i="8"/>
  <c r="D51" i="8"/>
  <c r="E51" i="8"/>
  <c r="C52" i="8"/>
  <c r="D52" i="8"/>
  <c r="E52" i="8"/>
  <c r="C53" i="8"/>
  <c r="D53" i="8"/>
  <c r="E53" i="8"/>
  <c r="B7" i="8"/>
  <c r="C7" i="8"/>
  <c r="D7" i="8"/>
  <c r="E7" i="8"/>
  <c r="A7" i="8"/>
  <c r="AW83" i="4"/>
  <c r="AR83" i="4"/>
  <c r="R78" i="4"/>
  <c r="F10" i="8"/>
  <c r="F22" i="8"/>
  <c r="F29" i="8"/>
  <c r="F37" i="8"/>
  <c r="F44" i="8"/>
  <c r="F47" i="8"/>
  <c r="AJ19" i="4"/>
  <c r="AJ80" i="4"/>
  <c r="AJ79" i="4"/>
  <c r="AJ78" i="4"/>
  <c r="AJ77" i="4"/>
  <c r="AJ76"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F38" i="4"/>
  <c r="AJ38" i="4"/>
  <c r="V38" i="4"/>
  <c r="W38" i="4"/>
  <c r="AJ37" i="4"/>
  <c r="AJ36" i="4"/>
  <c r="AJ35" i="4"/>
  <c r="AJ34" i="4"/>
  <c r="AJ33" i="4"/>
  <c r="AJ32" i="4"/>
  <c r="AJ31" i="4"/>
  <c r="AJ30" i="4"/>
  <c r="AJ29" i="4"/>
  <c r="AJ28" i="4"/>
  <c r="AJ27" i="4"/>
  <c r="AJ26" i="4"/>
  <c r="AJ25" i="4"/>
  <c r="AJ24" i="4"/>
  <c r="AJ23" i="4"/>
  <c r="AJ22" i="4"/>
  <c r="AJ21" i="4"/>
  <c r="AJ20" i="4"/>
  <c r="AJ18" i="4"/>
  <c r="AJ17" i="4"/>
  <c r="AJ16" i="4"/>
  <c r="AJ15" i="4"/>
  <c r="AJ14" i="4"/>
  <c r="AJ13" i="4"/>
  <c r="AJ12" i="4"/>
  <c r="AJ11" i="4"/>
  <c r="AJ10" i="4"/>
  <c r="AJ9" i="4"/>
  <c r="AJ8" i="4"/>
  <c r="AJ7" i="4"/>
  <c r="AJ6" i="4"/>
  <c r="AJ5" i="4"/>
  <c r="AJ4" i="4"/>
  <c r="AJ3" i="4"/>
  <c r="I6" i="4"/>
  <c r="E6" i="4"/>
  <c r="C6" i="4"/>
  <c r="A6" i="4"/>
  <c r="F40" i="8"/>
  <c r="AY3" i="4"/>
  <c r="H3" i="15"/>
  <c r="H2" i="15"/>
  <c r="H4" i="15"/>
  <c r="H5" i="15"/>
  <c r="H6" i="15"/>
  <c r="H7" i="15"/>
  <c r="H8" i="15"/>
  <c r="H9" i="15"/>
  <c r="H10" i="15"/>
  <c r="H11" i="15"/>
  <c r="H12" i="15"/>
  <c r="H13" i="15"/>
  <c r="H14" i="15"/>
  <c r="H15" i="15"/>
  <c r="H16" i="15"/>
  <c r="H17" i="15"/>
  <c r="H18" i="15"/>
  <c r="H19" i="15"/>
  <c r="H20" i="15"/>
  <c r="H21" i="15"/>
  <c r="H22" i="15"/>
  <c r="H23" i="15"/>
  <c r="H24" i="15"/>
  <c r="H25" i="15"/>
  <c r="H26" i="15"/>
  <c r="H27" i="15"/>
  <c r="H28" i="15"/>
  <c r="H29" i="15"/>
  <c r="H30" i="15"/>
  <c r="H31" i="15"/>
  <c r="H32" i="15"/>
  <c r="H33" i="15"/>
  <c r="H34" i="15"/>
  <c r="H35" i="15"/>
  <c r="H36" i="15"/>
  <c r="H37" i="15"/>
  <c r="H38" i="15"/>
  <c r="H39" i="15"/>
  <c r="H40" i="15"/>
  <c r="H41" i="15"/>
  <c r="H42" i="15"/>
  <c r="H43" i="15"/>
  <c r="H44" i="15"/>
  <c r="H45" i="15"/>
  <c r="H46" i="15"/>
  <c r="H47" i="15"/>
  <c r="H48" i="15"/>
  <c r="H49" i="15"/>
  <c r="H50" i="15"/>
  <c r="H51" i="15"/>
  <c r="H52" i="15"/>
  <c r="H53" i="15"/>
  <c r="H54" i="15"/>
  <c r="H55" i="15"/>
  <c r="H56" i="15"/>
  <c r="H57" i="15"/>
  <c r="H58" i="15"/>
  <c r="H59" i="15"/>
  <c r="H60" i="15"/>
  <c r="H61" i="15"/>
  <c r="H62" i="15"/>
  <c r="H63" i="15"/>
  <c r="H64" i="15"/>
  <c r="H65" i="15"/>
  <c r="H66" i="15"/>
  <c r="H67" i="15"/>
  <c r="H68" i="15"/>
  <c r="H69" i="15"/>
  <c r="H70" i="15"/>
  <c r="H71" i="15"/>
  <c r="H72" i="15"/>
  <c r="H73" i="15"/>
  <c r="H74" i="15"/>
  <c r="H75" i="15"/>
  <c r="H76" i="15"/>
  <c r="H77" i="15"/>
  <c r="H78" i="15"/>
  <c r="H79" i="15"/>
  <c r="K2" i="15"/>
  <c r="M2" i="15"/>
  <c r="K3" i="15"/>
  <c r="M3" i="15"/>
  <c r="K4" i="15"/>
  <c r="M4" i="15"/>
  <c r="F7" i="15"/>
  <c r="F39" i="15"/>
  <c r="F45" i="15"/>
  <c r="F69" i="15"/>
  <c r="F71" i="15"/>
  <c r="F77" i="15"/>
  <c r="AO3" i="4"/>
  <c r="X3" i="4"/>
  <c r="Y3" i="4"/>
  <c r="F3" i="15"/>
  <c r="K15" i="15"/>
  <c r="M15" i="15"/>
  <c r="K16" i="15"/>
  <c r="M16" i="15"/>
  <c r="K17" i="15"/>
  <c r="M17" i="15"/>
  <c r="F8" i="15"/>
  <c r="F10" i="15"/>
  <c r="F11" i="15"/>
  <c r="F16" i="15"/>
  <c r="F18" i="15"/>
  <c r="F19" i="15"/>
  <c r="F24" i="15"/>
  <c r="F26" i="15"/>
  <c r="F27" i="15"/>
  <c r="F35" i="15"/>
  <c r="F56" i="15"/>
  <c r="F59" i="15"/>
  <c r="F66" i="15"/>
  <c r="F74" i="15"/>
  <c r="AY73" i="4"/>
  <c r="V36" i="4"/>
  <c r="W36" i="4"/>
  <c r="S4" i="4"/>
  <c r="S5" i="4"/>
  <c r="S6" i="4"/>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63" i="4"/>
  <c r="S64" i="4"/>
  <c r="S65" i="4"/>
  <c r="S66" i="4"/>
  <c r="S67" i="4"/>
  <c r="S68" i="4"/>
  <c r="S69" i="4"/>
  <c r="S70" i="4"/>
  <c r="S71" i="4"/>
  <c r="S72" i="4"/>
  <c r="S73" i="4"/>
  <c r="S74" i="4"/>
  <c r="S75" i="4"/>
  <c r="S76" i="4"/>
  <c r="S77" i="4"/>
  <c r="S78" i="4"/>
  <c r="S79" i="4"/>
  <c r="S80" i="4"/>
  <c r="S3" i="4"/>
  <c r="R4" i="4"/>
  <c r="R5" i="4"/>
  <c r="R6" i="4"/>
  <c r="R7" i="4"/>
  <c r="R8" i="4"/>
  <c r="R9" i="4"/>
  <c r="R10" i="4"/>
  <c r="R11" i="4"/>
  <c r="R12" i="4"/>
  <c r="R13" i="4"/>
  <c r="R14" i="4"/>
  <c r="R15" i="4"/>
  <c r="R16" i="4"/>
  <c r="R17" i="4"/>
  <c r="R18" i="4"/>
  <c r="R19" i="4"/>
  <c r="R20" i="4"/>
  <c r="R21" i="4"/>
  <c r="R22" i="4"/>
  <c r="R23" i="4"/>
  <c r="R24" i="4"/>
  <c r="R25" i="4"/>
  <c r="R26" i="4"/>
  <c r="R27" i="4"/>
  <c r="R28" i="4"/>
  <c r="R29" i="4"/>
  <c r="R30" i="4"/>
  <c r="R31" i="4"/>
  <c r="R32" i="4"/>
  <c r="R33" i="4"/>
  <c r="R34" i="4"/>
  <c r="R35" i="4"/>
  <c r="R36" i="4"/>
  <c r="R37" i="4"/>
  <c r="R38" i="4"/>
  <c r="R39" i="4"/>
  <c r="R40" i="4"/>
  <c r="R41" i="4"/>
  <c r="R42" i="4"/>
  <c r="R43" i="4"/>
  <c r="R44" i="4"/>
  <c r="R45" i="4"/>
  <c r="R46" i="4"/>
  <c r="R47" i="4"/>
  <c r="R48" i="4"/>
  <c r="R49" i="4"/>
  <c r="R50" i="4"/>
  <c r="R51" i="4"/>
  <c r="R52" i="4"/>
  <c r="R53" i="4"/>
  <c r="R54" i="4"/>
  <c r="R55" i="4"/>
  <c r="R56" i="4"/>
  <c r="R57" i="4"/>
  <c r="R58" i="4"/>
  <c r="R59" i="4"/>
  <c r="R60" i="4"/>
  <c r="R61" i="4"/>
  <c r="R62" i="4"/>
  <c r="R63" i="4"/>
  <c r="R64" i="4"/>
  <c r="R65" i="4"/>
  <c r="R66" i="4"/>
  <c r="R67" i="4"/>
  <c r="R68" i="4"/>
  <c r="R69" i="4"/>
  <c r="R70" i="4"/>
  <c r="R71" i="4"/>
  <c r="R72" i="4"/>
  <c r="R73" i="4"/>
  <c r="R74" i="4"/>
  <c r="R75" i="4"/>
  <c r="R76" i="4"/>
  <c r="R77" i="4"/>
  <c r="R79" i="4"/>
  <c r="R80" i="4"/>
  <c r="R3" i="4"/>
  <c r="I4" i="4"/>
  <c r="I5"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3" i="4"/>
  <c r="AO4" i="4"/>
  <c r="X4" i="4"/>
  <c r="Y4" i="4"/>
  <c r="AO5" i="4"/>
  <c r="X5" i="4"/>
  <c r="Y5" i="4"/>
  <c r="AO6" i="4"/>
  <c r="X6" i="4"/>
  <c r="Y6" i="4"/>
  <c r="AO7" i="4"/>
  <c r="X7" i="4"/>
  <c r="Y7" i="4"/>
  <c r="AO8" i="4"/>
  <c r="X8" i="4"/>
  <c r="Y8" i="4"/>
  <c r="AO9" i="4"/>
  <c r="X9" i="4"/>
  <c r="Y9" i="4"/>
  <c r="AO10" i="4"/>
  <c r="X10" i="4"/>
  <c r="Y10" i="4"/>
  <c r="AO11" i="4"/>
  <c r="X11" i="4"/>
  <c r="Y11" i="4"/>
  <c r="AO12" i="4"/>
  <c r="X12" i="4"/>
  <c r="Y12" i="4"/>
  <c r="AO13" i="4"/>
  <c r="X13" i="4"/>
  <c r="Y13" i="4"/>
  <c r="AO14" i="4"/>
  <c r="X14" i="4"/>
  <c r="Y14" i="4"/>
  <c r="AO15" i="4"/>
  <c r="X15" i="4"/>
  <c r="Y15" i="4"/>
  <c r="AO16" i="4"/>
  <c r="X16" i="4"/>
  <c r="Y16" i="4"/>
  <c r="AO17" i="4"/>
  <c r="X17" i="4"/>
  <c r="Y17" i="4"/>
  <c r="AO18" i="4"/>
  <c r="X18" i="4"/>
  <c r="Y18" i="4"/>
  <c r="AO19" i="4"/>
  <c r="X19" i="4"/>
  <c r="Y19" i="4"/>
  <c r="AO20" i="4"/>
  <c r="X20" i="4"/>
  <c r="Y20" i="4"/>
  <c r="AO21" i="4"/>
  <c r="X21" i="4"/>
  <c r="Y21" i="4"/>
  <c r="AO22" i="4"/>
  <c r="X22" i="4"/>
  <c r="Y22" i="4"/>
  <c r="AO23" i="4"/>
  <c r="X23" i="4"/>
  <c r="Y23" i="4"/>
  <c r="AO24" i="4"/>
  <c r="X24" i="4"/>
  <c r="Y24" i="4"/>
  <c r="AO25" i="4"/>
  <c r="X25" i="4"/>
  <c r="Y25" i="4"/>
  <c r="AO26" i="4"/>
  <c r="X26" i="4"/>
  <c r="Y26" i="4"/>
  <c r="AO27" i="4"/>
  <c r="X27" i="4"/>
  <c r="Y27" i="4"/>
  <c r="AO28" i="4"/>
  <c r="X28" i="4"/>
  <c r="Y28" i="4"/>
  <c r="AO29" i="4"/>
  <c r="X29" i="4"/>
  <c r="Y29" i="4"/>
  <c r="AO30" i="4"/>
  <c r="X30" i="4"/>
  <c r="Y30" i="4"/>
  <c r="AO31" i="4"/>
  <c r="X31" i="4"/>
  <c r="Y31" i="4"/>
  <c r="AO32" i="4"/>
  <c r="X32" i="4"/>
  <c r="Y32" i="4"/>
  <c r="AO33" i="4"/>
  <c r="X33" i="4"/>
  <c r="Y33" i="4"/>
  <c r="AO34" i="4"/>
  <c r="X34" i="4"/>
  <c r="Y34" i="4"/>
  <c r="AO35" i="4"/>
  <c r="X35" i="4"/>
  <c r="Y35" i="4"/>
  <c r="AO36" i="4"/>
  <c r="X36" i="4"/>
  <c r="Y36" i="4"/>
  <c r="AO37" i="4"/>
  <c r="X37" i="4"/>
  <c r="Y37" i="4"/>
  <c r="AO38" i="4"/>
  <c r="X38" i="4"/>
  <c r="Y38" i="4"/>
  <c r="AO39" i="4"/>
  <c r="X39" i="4"/>
  <c r="Y39" i="4"/>
  <c r="AO40" i="4"/>
  <c r="X40" i="4"/>
  <c r="Y40" i="4"/>
  <c r="AO41" i="4"/>
  <c r="X41" i="4"/>
  <c r="Y41" i="4"/>
  <c r="AO42" i="4"/>
  <c r="X42" i="4"/>
  <c r="Y42" i="4"/>
  <c r="AO43" i="4"/>
  <c r="X43" i="4"/>
  <c r="Y43" i="4"/>
  <c r="AO44" i="4"/>
  <c r="X44" i="4"/>
  <c r="Y44" i="4"/>
  <c r="AO45" i="4"/>
  <c r="X45" i="4"/>
  <c r="Y45" i="4"/>
  <c r="AO46" i="4"/>
  <c r="X46" i="4"/>
  <c r="Y46" i="4"/>
  <c r="AO47" i="4"/>
  <c r="X47" i="4"/>
  <c r="Y47" i="4"/>
  <c r="AO48" i="4"/>
  <c r="X48" i="4"/>
  <c r="Y48" i="4"/>
  <c r="AO49" i="4"/>
  <c r="X49" i="4"/>
  <c r="Y49" i="4"/>
  <c r="AO50" i="4"/>
  <c r="X50" i="4"/>
  <c r="Y50" i="4"/>
  <c r="AO51" i="4"/>
  <c r="X51" i="4"/>
  <c r="Y51" i="4"/>
  <c r="AO52" i="4"/>
  <c r="X52" i="4"/>
  <c r="Y52" i="4"/>
  <c r="AO53" i="4"/>
  <c r="X53" i="4"/>
  <c r="Y53" i="4"/>
  <c r="AO54" i="4"/>
  <c r="X54" i="4"/>
  <c r="Y54" i="4"/>
  <c r="AO55" i="4"/>
  <c r="X55" i="4"/>
  <c r="Y55" i="4"/>
  <c r="AO56" i="4"/>
  <c r="X56" i="4"/>
  <c r="Y56" i="4"/>
  <c r="AO57" i="4"/>
  <c r="X57" i="4"/>
  <c r="Y57" i="4"/>
  <c r="AO58" i="4"/>
  <c r="X58" i="4"/>
  <c r="Y58" i="4"/>
  <c r="AO59" i="4"/>
  <c r="X59" i="4"/>
  <c r="Y59" i="4"/>
  <c r="AO60" i="4"/>
  <c r="X60" i="4"/>
  <c r="Y60" i="4"/>
  <c r="AO61" i="4"/>
  <c r="X61" i="4"/>
  <c r="Y61" i="4"/>
  <c r="AO62" i="4"/>
  <c r="X62" i="4"/>
  <c r="Y62" i="4"/>
  <c r="AO63" i="4"/>
  <c r="X63" i="4"/>
  <c r="Y63" i="4"/>
  <c r="AO64" i="4"/>
  <c r="X64" i="4"/>
  <c r="Y64" i="4"/>
  <c r="AO65" i="4"/>
  <c r="X65" i="4"/>
  <c r="Y65" i="4"/>
  <c r="AO66" i="4"/>
  <c r="X66" i="4"/>
  <c r="Y66" i="4"/>
  <c r="AO67" i="4"/>
  <c r="X67" i="4"/>
  <c r="Y67" i="4"/>
  <c r="AO68" i="4"/>
  <c r="X68" i="4"/>
  <c r="Y68" i="4"/>
  <c r="AO69" i="4"/>
  <c r="X69" i="4"/>
  <c r="Y69" i="4"/>
  <c r="AO70" i="4"/>
  <c r="X70" i="4"/>
  <c r="Y70" i="4"/>
  <c r="AO71" i="4"/>
  <c r="X71" i="4"/>
  <c r="Y71" i="4"/>
  <c r="AO72" i="4"/>
  <c r="X72" i="4"/>
  <c r="Y72" i="4"/>
  <c r="AO73" i="4"/>
  <c r="X73" i="4"/>
  <c r="Y73" i="4"/>
  <c r="AO74" i="4"/>
  <c r="X74" i="4"/>
  <c r="Y74" i="4"/>
  <c r="AO75" i="4"/>
  <c r="X75" i="4"/>
  <c r="Y75" i="4"/>
  <c r="AO76" i="4"/>
  <c r="X76" i="4"/>
  <c r="Y76" i="4"/>
  <c r="AO77" i="4"/>
  <c r="X77" i="4"/>
  <c r="Y77" i="4"/>
  <c r="AO78" i="4"/>
  <c r="X78" i="4"/>
  <c r="Y78" i="4"/>
  <c r="AO79" i="4"/>
  <c r="X79" i="4"/>
  <c r="Y79" i="4"/>
  <c r="AO80" i="4"/>
  <c r="X80" i="4"/>
  <c r="Y80" i="4"/>
  <c r="V65" i="4"/>
  <c r="W65" i="4"/>
  <c r="AE65" i="4"/>
  <c r="V63" i="4"/>
  <c r="W63" i="4"/>
  <c r="AE63" i="4"/>
  <c r="V59" i="4"/>
  <c r="W59" i="4"/>
  <c r="AE59" i="4"/>
  <c r="V30" i="4"/>
  <c r="W30" i="4"/>
  <c r="AE30" i="4"/>
  <c r="V23" i="4"/>
  <c r="W23" i="4"/>
  <c r="AE23" i="4"/>
  <c r="V22" i="4"/>
  <c r="W22" i="4"/>
  <c r="AE22" i="4"/>
  <c r="V18" i="4"/>
  <c r="W18" i="4"/>
  <c r="AE18" i="4"/>
  <c r="V17" i="4"/>
  <c r="W17" i="4"/>
  <c r="AE17" i="4"/>
  <c r="V16" i="4"/>
  <c r="W16" i="4"/>
  <c r="AE16" i="4"/>
  <c r="V13" i="4"/>
  <c r="W13" i="4"/>
  <c r="AE13" i="4"/>
  <c r="V12" i="4"/>
  <c r="W12" i="4"/>
  <c r="AE12" i="4"/>
  <c r="V11" i="4"/>
  <c r="W11" i="4"/>
  <c r="AE11" i="4"/>
  <c r="V10" i="4"/>
  <c r="W10" i="4"/>
  <c r="AE10" i="4"/>
  <c r="V9" i="4"/>
  <c r="W9" i="4"/>
  <c r="AE9" i="4"/>
  <c r="V5" i="4"/>
  <c r="W5" i="4"/>
  <c r="AE5" i="4"/>
  <c r="V4" i="4"/>
  <c r="W4" i="4"/>
  <c r="V6" i="4"/>
  <c r="W6" i="4"/>
  <c r="V7" i="4"/>
  <c r="W7" i="4"/>
  <c r="V8" i="4"/>
  <c r="W8" i="4"/>
  <c r="V14" i="4"/>
  <c r="W14" i="4"/>
  <c r="V15" i="4"/>
  <c r="W15" i="4"/>
  <c r="V19" i="4"/>
  <c r="W19" i="4"/>
  <c r="V20" i="4"/>
  <c r="W20" i="4"/>
  <c r="V21" i="4"/>
  <c r="W21" i="4"/>
  <c r="V24" i="4"/>
  <c r="W24" i="4"/>
  <c r="V25" i="4"/>
  <c r="W25" i="4"/>
  <c r="V26" i="4"/>
  <c r="W26" i="4"/>
  <c r="V27" i="4"/>
  <c r="W27" i="4"/>
  <c r="V28" i="4"/>
  <c r="W28" i="4"/>
  <c r="V29" i="4"/>
  <c r="W29" i="4"/>
  <c r="V31" i="4"/>
  <c r="W31" i="4"/>
  <c r="V32" i="4"/>
  <c r="W32" i="4"/>
  <c r="V33" i="4"/>
  <c r="W33" i="4"/>
  <c r="V34" i="4"/>
  <c r="W34" i="4"/>
  <c r="V35" i="4"/>
  <c r="W35" i="4"/>
  <c r="V37" i="4"/>
  <c r="W37" i="4"/>
  <c r="V39" i="4"/>
  <c r="W39" i="4"/>
  <c r="V40" i="4"/>
  <c r="W40" i="4"/>
  <c r="V41" i="4"/>
  <c r="W41" i="4"/>
  <c r="V42" i="4"/>
  <c r="W42" i="4"/>
  <c r="V43" i="4"/>
  <c r="W43" i="4"/>
  <c r="V44" i="4"/>
  <c r="W44" i="4"/>
  <c r="V45" i="4"/>
  <c r="W45" i="4"/>
  <c r="V46" i="4"/>
  <c r="W46" i="4"/>
  <c r="V47" i="4"/>
  <c r="W47" i="4"/>
  <c r="V48" i="4"/>
  <c r="W48" i="4"/>
  <c r="V49" i="4"/>
  <c r="W49" i="4"/>
  <c r="V50" i="4"/>
  <c r="W50" i="4"/>
  <c r="V51" i="4"/>
  <c r="W51" i="4"/>
  <c r="V52" i="4"/>
  <c r="W52" i="4"/>
  <c r="V53" i="4"/>
  <c r="W53" i="4"/>
  <c r="V54" i="4"/>
  <c r="W54" i="4"/>
  <c r="V55" i="4"/>
  <c r="W55" i="4"/>
  <c r="V56" i="4"/>
  <c r="W56" i="4"/>
  <c r="V57" i="4"/>
  <c r="W57" i="4"/>
  <c r="V58" i="4"/>
  <c r="W58" i="4"/>
  <c r="V60" i="4"/>
  <c r="W60" i="4"/>
  <c r="V61" i="4"/>
  <c r="W61" i="4"/>
  <c r="V62" i="4"/>
  <c r="W62" i="4"/>
  <c r="V64" i="4"/>
  <c r="W64" i="4"/>
  <c r="V66" i="4"/>
  <c r="W66" i="4"/>
  <c r="V67" i="4"/>
  <c r="W67" i="4"/>
  <c r="V68" i="4"/>
  <c r="W68" i="4"/>
  <c r="V69" i="4"/>
  <c r="W69" i="4"/>
  <c r="V70" i="4"/>
  <c r="W70" i="4"/>
  <c r="V71" i="4"/>
  <c r="W71" i="4"/>
  <c r="V72" i="4"/>
  <c r="W72" i="4"/>
  <c r="V73" i="4"/>
  <c r="W73" i="4"/>
  <c r="V74" i="4"/>
  <c r="W74" i="4"/>
  <c r="V75" i="4"/>
  <c r="W75" i="4"/>
  <c r="V76" i="4"/>
  <c r="W76" i="4"/>
  <c r="V77" i="4"/>
  <c r="W77" i="4"/>
  <c r="V78" i="4"/>
  <c r="W78" i="4"/>
  <c r="V79" i="4"/>
  <c r="W79" i="4"/>
  <c r="V80" i="4"/>
  <c r="W80" i="4"/>
  <c r="V3" i="4"/>
  <c r="W3" i="4"/>
  <c r="AE4" i="4"/>
  <c r="AE6" i="4"/>
  <c r="AE7" i="4"/>
  <c r="AE8" i="4"/>
  <c r="AE14" i="4"/>
  <c r="AE15" i="4"/>
  <c r="AE19" i="4"/>
  <c r="AE20" i="4"/>
  <c r="AE21" i="4"/>
  <c r="AE24" i="4"/>
  <c r="AE25" i="4"/>
  <c r="AE26" i="4"/>
  <c r="AE27" i="4"/>
  <c r="AE28" i="4"/>
  <c r="AE29" i="4"/>
  <c r="AE31" i="4"/>
  <c r="AE32" i="4"/>
  <c r="AE33" i="4"/>
  <c r="AE34" i="4"/>
  <c r="AE35" i="4"/>
  <c r="AE36" i="4"/>
  <c r="AE37" i="4"/>
  <c r="AE38" i="4"/>
  <c r="AE39" i="4"/>
  <c r="AE40" i="4"/>
  <c r="AE41" i="4"/>
  <c r="AE42" i="4"/>
  <c r="AE43" i="4"/>
  <c r="AE44" i="4"/>
  <c r="AE45" i="4"/>
  <c r="AE46" i="4"/>
  <c r="AE47" i="4"/>
  <c r="AE48" i="4"/>
  <c r="AE49" i="4"/>
  <c r="AE50" i="4"/>
  <c r="AE51" i="4"/>
  <c r="AE52" i="4"/>
  <c r="AE53" i="4"/>
  <c r="AE54" i="4"/>
  <c r="AE55" i="4"/>
  <c r="AE56" i="4"/>
  <c r="AE57" i="4"/>
  <c r="AE58" i="4"/>
  <c r="AE60" i="4"/>
  <c r="AE61" i="4"/>
  <c r="AE62" i="4"/>
  <c r="AE64" i="4"/>
  <c r="AE66" i="4"/>
  <c r="AE67" i="4"/>
  <c r="AE68" i="4"/>
  <c r="AE69" i="4"/>
  <c r="AE70" i="4"/>
  <c r="AE71" i="4"/>
  <c r="AE72" i="4"/>
  <c r="AE73" i="4"/>
  <c r="AE74" i="4"/>
  <c r="AE75" i="4"/>
  <c r="AE76" i="4"/>
  <c r="AE77" i="4"/>
  <c r="AE78" i="4"/>
  <c r="AE79" i="4"/>
  <c r="AE80" i="4"/>
  <c r="AE3" i="4"/>
  <c r="E3" i="4"/>
  <c r="E4" i="4"/>
  <c r="E5"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C44" i="4"/>
  <c r="A4" i="4"/>
  <c r="A5"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C4" i="4"/>
  <c r="C5"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3" i="4"/>
  <c r="A3" i="4"/>
  <c r="AY80" i="4"/>
  <c r="AY26" i="4"/>
  <c r="AY75" i="4"/>
  <c r="AY62" i="4"/>
  <c r="AY58" i="4"/>
  <c r="AY22" i="4"/>
  <c r="AY19" i="4"/>
  <c r="AY66" i="4"/>
  <c r="AY43" i="4"/>
  <c r="AY41" i="4"/>
  <c r="AY32" i="4"/>
  <c r="AY12" i="4"/>
  <c r="AY61" i="4"/>
  <c r="AY59" i="4"/>
  <c r="AY48" i="4"/>
  <c r="AY39" i="4"/>
  <c r="AY36" i="4"/>
  <c r="AY31" i="4"/>
  <c r="AY29" i="4"/>
  <c r="AY74" i="4"/>
  <c r="AY69" i="4"/>
  <c r="AY65" i="4"/>
  <c r="AY52" i="4"/>
  <c r="AY51" i="4"/>
  <c r="AY47" i="4"/>
  <c r="AY46" i="4"/>
  <c r="AY42" i="4"/>
  <c r="AY35" i="4"/>
  <c r="AY30" i="4"/>
  <c r="AY27" i="4"/>
  <c r="AY18" i="4"/>
  <c r="AY16" i="4"/>
  <c r="AY13" i="4"/>
  <c r="AY9" i="4"/>
  <c r="AY78" i="4"/>
  <c r="AY6" i="4"/>
  <c r="AY70" i="4"/>
  <c r="AY24" i="4"/>
  <c r="AY21" i="4"/>
  <c r="AY17" i="4"/>
  <c r="AY10" i="4"/>
  <c r="AY68" i="4"/>
  <c r="AY63" i="4"/>
  <c r="AY60" i="4"/>
  <c r="AY50" i="4"/>
  <c r="AY49" i="4"/>
  <c r="AY44" i="4"/>
  <c r="AY40" i="4"/>
  <c r="AY37" i="4"/>
  <c r="AY34" i="4"/>
  <c r="AY33" i="4"/>
  <c r="AY28" i="4"/>
  <c r="AY23" i="4"/>
  <c r="AY11" i="4"/>
  <c r="AY14" i="4"/>
  <c r="AY67" i="4"/>
  <c r="AY25" i="4"/>
  <c r="AY76" i="4"/>
  <c r="AY7" i="4"/>
  <c r="AY72" i="4"/>
  <c r="K7" i="15"/>
  <c r="M7" i="15"/>
  <c r="F63" i="15"/>
  <c r="F31" i="15"/>
  <c r="F73" i="15"/>
  <c r="F65" i="15"/>
  <c r="F57" i="15"/>
  <c r="F49" i="15"/>
  <c r="F41" i="15"/>
  <c r="K11" i="15"/>
  <c r="M11" i="15"/>
  <c r="F33" i="15"/>
  <c r="F25" i="15"/>
  <c r="F17" i="15"/>
  <c r="F9" i="15"/>
  <c r="F55" i="15"/>
  <c r="F23" i="15"/>
  <c r="F4" i="15"/>
  <c r="F2" i="15"/>
  <c r="F79" i="15"/>
  <c r="F47" i="15"/>
  <c r="F15" i="15"/>
  <c r="F78" i="15"/>
  <c r="F70" i="15"/>
  <c r="F62" i="15"/>
  <c r="F54" i="15"/>
  <c r="F46" i="15"/>
  <c r="F38" i="15"/>
  <c r="F30" i="15"/>
  <c r="F22" i="15"/>
  <c r="F14" i="15"/>
  <c r="F6" i="15"/>
  <c r="K8" i="15"/>
  <c r="M8" i="15"/>
  <c r="F76" i="15"/>
  <c r="F68" i="15"/>
  <c r="F60" i="15"/>
  <c r="F52" i="15"/>
  <c r="F44" i="15"/>
  <c r="F36" i="15"/>
  <c r="F28" i="15"/>
  <c r="F20" i="15"/>
  <c r="F12" i="15"/>
  <c r="K10" i="15"/>
  <c r="M10" i="15"/>
  <c r="K5" i="15"/>
  <c r="M5" i="15"/>
  <c r="AP81" i="4"/>
  <c r="AP83" i="4"/>
  <c r="AY55" i="4"/>
  <c r="AY20" i="4"/>
  <c r="AY38" i="4"/>
  <c r="AY8" i="4"/>
  <c r="AY5" i="4"/>
  <c r="AY15" i="4"/>
  <c r="AY71" i="4"/>
  <c r="AY4" i="4"/>
  <c r="AY56" i="4"/>
  <c r="AY45" i="4"/>
  <c r="AY53" i="4"/>
  <c r="AY54" i="4"/>
  <c r="AY57" i="4"/>
  <c r="AY64" i="4"/>
  <c r="F67" i="15"/>
  <c r="F29" i="15"/>
  <c r="F13" i="15"/>
  <c r="F53" i="15"/>
  <c r="F37" i="15"/>
  <c r="AY77" i="4"/>
  <c r="F52" i="8"/>
  <c r="F50" i="8"/>
  <c r="F48" i="8"/>
  <c r="F35" i="8"/>
  <c r="F33" i="8"/>
  <c r="F31" i="8"/>
  <c r="F27" i="8"/>
  <c r="F25" i="8"/>
  <c r="F23" i="8"/>
  <c r="F19" i="8"/>
  <c r="F17" i="8"/>
  <c r="F15" i="8"/>
  <c r="F11" i="8"/>
  <c r="F9" i="8"/>
  <c r="K9" i="15"/>
  <c r="M9" i="15"/>
  <c r="AY79" i="4"/>
  <c r="AQ81" i="4"/>
  <c r="AQ83" i="4"/>
  <c r="K13" i="15"/>
  <c r="M13" i="15"/>
  <c r="K18" i="15"/>
  <c r="M18" i="15"/>
  <c r="K14" i="15"/>
  <c r="M14" i="15"/>
  <c r="F75" i="15"/>
  <c r="F72" i="15"/>
  <c r="F64" i="15"/>
  <c r="F58" i="15"/>
  <c r="F48" i="15"/>
  <c r="F21" i="15"/>
  <c r="F5" i="15"/>
  <c r="K12" i="15"/>
  <c r="M12" i="15"/>
  <c r="F32" i="8"/>
  <c r="F20" i="8"/>
  <c r="F53" i="8"/>
  <c r="F46" i="8"/>
  <c r="F42" i="8"/>
  <c r="F39" i="8"/>
  <c r="F26" i="8"/>
  <c r="F13" i="8"/>
  <c r="O3" i="15"/>
  <c r="Q3" i="15"/>
  <c r="F51" i="15"/>
  <c r="F42" i="15"/>
  <c r="F32" i="15"/>
  <c r="F7" i="8"/>
  <c r="F34" i="8"/>
  <c r="F28" i="8"/>
  <c r="F21" i="8"/>
  <c r="F14" i="8"/>
  <c r="F8" i="8"/>
  <c r="K20" i="15"/>
  <c r="M20" i="15"/>
  <c r="F51" i="8"/>
  <c r="F45" i="8"/>
  <c r="F43" i="8"/>
  <c r="F41" i="8"/>
  <c r="F30" i="8"/>
  <c r="F24" i="8"/>
  <c r="F18" i="8"/>
  <c r="F12" i="8"/>
  <c r="F49" i="8"/>
  <c r="K19" i="15"/>
  <c r="M19" i="15"/>
  <c r="O4" i="15"/>
  <c r="Q4" i="15"/>
  <c r="F50" i="15"/>
  <c r="F43" i="15"/>
  <c r="F40" i="15"/>
  <c r="F34" i="15"/>
  <c r="K6" i="15"/>
  <c r="M6" i="15"/>
  <c r="O2" i="15"/>
  <c r="Q2" i="15"/>
  <c r="F61" i="15"/>
  <c r="R2" i="15"/>
</calcChain>
</file>

<file path=xl/sharedStrings.xml><?xml version="1.0" encoding="utf-8"?>
<sst xmlns="http://schemas.openxmlformats.org/spreadsheetml/2006/main" count="2353" uniqueCount="692">
  <si>
    <t>La meta se incrementa a través de  la gestion de la oficina Territorios de vida y paz  y su trabajo en el "Plan 75 /100"</t>
  </si>
  <si>
    <t>Dos mil de la meta del contrato más 13.300 que asumió el Jardín Botanico a través de ña gestión realizada por la Alcald{ia Local</t>
  </si>
  <si>
    <t>.</t>
  </si>
  <si>
    <t>ANUALIZACIÓN DE LA META (PROGRAMACION INICIAL)</t>
  </si>
  <si>
    <t>EJECUCIÓN FÍSICA REAL DE LA META (ENTREGADO)</t>
  </si>
  <si>
    <t>EJECUCIÓN FINANCIERA DE LA META (COMPROMISOS)</t>
  </si>
  <si>
    <t>EJECUCIÓN FINANCIERA DE LA META (GIROS)</t>
  </si>
  <si>
    <t>VERIFICACIONES</t>
  </si>
  <si>
    <t>2015 (CONTRATADO)</t>
  </si>
  <si>
    <t>2015 (GIRADO)</t>
  </si>
  <si>
    <t>TEMAS PRIORITARIOS (Seleccionar de la lista)</t>
  </si>
  <si>
    <t>Basura cero.</t>
  </si>
  <si>
    <t xml:space="preserve">TEMAS PRIORITARIOS </t>
  </si>
  <si>
    <t>PRIMERA INFANCIA Y DOTACIÓN JARDINES</t>
  </si>
  <si>
    <t>BONOS TIPO C</t>
  </si>
  <si>
    <t>CASAS DE JUSTICIA</t>
  </si>
  <si>
    <t>FORMACIÓN, EVENTOS CULTURALES y CARNAVAL</t>
  </si>
  <si>
    <t>MANTENIMIENTO DE PARQUES VECINALES Y DE BOLSILLO</t>
  </si>
  <si>
    <t>CUERPOS DE AGUA</t>
  </si>
  <si>
    <t>MALLA VIAL LOCAL Y  ESPACIO PUBLICO</t>
  </si>
  <si>
    <t>MITIGACIÓN- GESTIÓN DEL RIESGO</t>
  </si>
  <si>
    <t>CONTROL URBANÍSTICO- DESCONGESTIÓN</t>
  </si>
  <si>
    <t>OTRAS INVERSIONES</t>
  </si>
  <si>
    <t>MATRIZ</t>
  </si>
  <si>
    <t>PREDIS</t>
  </si>
  <si>
    <t>DIFERENCIA</t>
  </si>
  <si>
    <t>Crps: 794, 849
CON ESTE OBJETO DE GASTO TMBN SE IMPLEMENTAN ACCIONES DEL PROYECTO 1047 PARTICIPACION PARA EL EJERCICIO DE LOS DERECHOS EN SU COMPONENTE APROPIACION DEL PRESUPUESTO LOCAL.</t>
  </si>
  <si>
    <t>Crps: 836</t>
  </si>
  <si>
    <t>Crps: 668, 901</t>
  </si>
  <si>
    <t>Meta sin recursos en 2014</t>
  </si>
  <si>
    <t>Código Eje</t>
  </si>
  <si>
    <t>Código Programa</t>
  </si>
  <si>
    <t>Código meta PDL</t>
  </si>
  <si>
    <t>Meta PDL</t>
  </si>
  <si>
    <t>Código Indicador</t>
  </si>
  <si>
    <t>Indicador Uificado</t>
  </si>
  <si>
    <t>No. Proyecto</t>
  </si>
  <si>
    <t>Código meta proyecto</t>
  </si>
  <si>
    <t>Total Compromisos</t>
  </si>
  <si>
    <t>Total Giros</t>
  </si>
  <si>
    <t>Prorroga</t>
  </si>
  <si>
    <t>Adición y Prorroga</t>
  </si>
  <si>
    <t>Modalidad de Selección</t>
  </si>
  <si>
    <t>No aplica</t>
  </si>
  <si>
    <t>Tipo de Contrato</t>
  </si>
  <si>
    <t>Resolución</t>
  </si>
  <si>
    <t>Acta</t>
  </si>
  <si>
    <t>Estado del contrato</t>
  </si>
  <si>
    <t>Infraestructura Tecnologica (lo que no se cubre con SDH)</t>
  </si>
  <si>
    <t>Suma de Linea Base (PMR)</t>
  </si>
  <si>
    <t>Suma de % AVANCE META PLAN CONSOLIDADO (contratado)</t>
  </si>
  <si>
    <t>Suma de % AVANCE META PLAN CONSOLIDADO (ejecución real)</t>
  </si>
  <si>
    <t xml:space="preserve">Mediante contrato 11 de 2013 se atendieron 1000 personas , Convenio 174 de 2013 se tendieron 1900 Personas , y mediante convenio 175  de 2013 se atendieron 4000 personas </t>
  </si>
  <si>
    <t>suspendido</t>
  </si>
  <si>
    <t>a aulas ambientales en escala local, articuladas con el Jardín Botánico.</t>
  </si>
  <si>
    <t>Infraestructura para la movilidad</t>
  </si>
  <si>
    <t>km/carril</t>
  </si>
  <si>
    <t>de corredores viales</t>
  </si>
  <si>
    <t>Rehabilitar o mantener</t>
  </si>
  <si>
    <t>Atender</t>
  </si>
  <si>
    <t>de emergencias viales mediante acciones de movilidad</t>
  </si>
  <si>
    <t>Adecuar</t>
  </si>
  <si>
    <t>m2</t>
  </si>
  <si>
    <t>de zonas de espacio público</t>
  </si>
  <si>
    <t>de rutas de aproximación</t>
  </si>
  <si>
    <t>a campañas para la Promoción de la movilización en bicicleta y a pie</t>
  </si>
  <si>
    <t>obra</t>
  </si>
  <si>
    <t>de estabilización de taludes</t>
  </si>
  <si>
    <t>Gestión y mitigación local del riesgo</t>
  </si>
  <si>
    <t>en Gestión Local del Riesgo.</t>
  </si>
  <si>
    <t>CLE</t>
  </si>
  <si>
    <t xml:space="preserve">para fortalecer  la Gestión Local del Riesgo </t>
  </si>
  <si>
    <t>en procesos de reasentamiento en la localidad</t>
  </si>
  <si>
    <t xml:space="preserve">por ciento </t>
  </si>
  <si>
    <t>de las obras menores viables de escala local  encaminadas a reducir o mitigar las condiciones de riesgo de un sector específico.</t>
  </si>
  <si>
    <t>Responsabilidad social y ambiental</t>
  </si>
  <si>
    <t xml:space="preserve"> a campañas de Promoción de reciclaje y disposición diferenciada de residuos sólidos, articulando el proceso de formalización de los recicladores de la localidad con residentes, gremios e industrias.</t>
  </si>
  <si>
    <t xml:space="preserve">iniciativas </t>
  </si>
  <si>
    <t>sociales de manejo y/o aprovechamiento  integral de residuos a través del diseño e implementación de pactos  de responsabilidad Social Ambiental, con residentes, gremios e industrias.</t>
  </si>
  <si>
    <t>Suba ambientalmente saludable</t>
  </si>
  <si>
    <t>a  campañas para el cumplimiento de las normas sobre vertimientos y emisiones contaminantes, disposición de residuos sólidos, tóxicos o peligrosos, ruido, contaminación visual.</t>
  </si>
  <si>
    <t>árboles urbano</t>
  </si>
  <si>
    <t>en programas de promoción y fortalecimiento  de medios y espacios  de Turismo, imagen y paisaje urbano en la localidad</t>
  </si>
  <si>
    <t>Participación para el ejercicio de los derechos</t>
  </si>
  <si>
    <t xml:space="preserve"> en campañas sobre Apropiación de presupuesto local para el ejercicio de Presupuesto Participativo local.</t>
  </si>
  <si>
    <t>Fortalecer</t>
  </si>
  <si>
    <t>organizaciones sociales y comunales e instancias de participación</t>
  </si>
  <si>
    <t xml:space="preserve">mediante el  apoyo técnico, logístico y operativo   </t>
  </si>
  <si>
    <t xml:space="preserve"> en acciones que promuevan los escenarios de participación y análisis sobre las temáticas políticas económicas, culturales y ambientales que vive la localidad en el marco nacional e internacional.</t>
  </si>
  <si>
    <t>organizaciones</t>
  </si>
  <si>
    <t xml:space="preserve">en  la construcción y consolidación de redes locales de comunicación pública y social. mediante el apoyo logístico   </t>
  </si>
  <si>
    <t xml:space="preserve"> en campañas de promoción de la oferta de servicios de las Casas de Igualdad y Oportunidad</t>
  </si>
  <si>
    <t>Suba participativa y transparente</t>
  </si>
  <si>
    <t>en campañas para promover la participación social en planeación local, control social de resultados y exigibilidad jurídica y social del Derecho a la salud.</t>
  </si>
  <si>
    <t>Fortalecimiento y promoción de la convivencia local</t>
  </si>
  <si>
    <t>en acciones de participación y el control ciudadano y  la generación de propuestas de fortalecimiento y mejoramiento de las acciones de seguridad local  la prevención, la denuncia y medidas para evitar delitos.</t>
  </si>
  <si>
    <t>en campañas de promoción de la política de juventud y sus actividades</t>
  </si>
  <si>
    <t>en programas y campañas de apoyo para mejorar la convivencia frente a las infracciones de control urbanístico</t>
  </si>
  <si>
    <t>a las Acciones de promoción y eventos tendientes para desestimular el consumo de tabaco, alcohol y sustancias psicoactivas, sobre todo en jóvenes</t>
  </si>
  <si>
    <t>Fortalecimiento institucional</t>
  </si>
  <si>
    <t>sistema institucional SIG</t>
  </si>
  <si>
    <t>Pagar</t>
  </si>
  <si>
    <t>por ciento</t>
  </si>
  <si>
    <t>honorarios y seguros ediles</t>
  </si>
  <si>
    <t>Eje</t>
  </si>
  <si>
    <t>Programa</t>
  </si>
  <si>
    <t>Nombre Proyecto</t>
  </si>
  <si>
    <t>Producto</t>
  </si>
  <si>
    <t>Total</t>
  </si>
  <si>
    <t>IDENTIFICACION DEL PROYECTO</t>
  </si>
  <si>
    <t>Aceptacion de oferta</t>
  </si>
  <si>
    <t>Contrato de Obra</t>
  </si>
  <si>
    <t>Contrato de seguros</t>
  </si>
  <si>
    <t>Contrato de suministro</t>
  </si>
  <si>
    <t>Promesa de compraventas (inmuebles)</t>
  </si>
  <si>
    <t>Anulado</t>
  </si>
  <si>
    <t>Suspendido</t>
  </si>
  <si>
    <t>Declaratoria de incumplimiento</t>
  </si>
  <si>
    <t>Dotacion (restringida mobiliario)</t>
  </si>
  <si>
    <t>Servicios personales</t>
  </si>
  <si>
    <t>Gestión Documental</t>
  </si>
  <si>
    <t>Seguros de metrología (pesas y medidas)</t>
  </si>
  <si>
    <t xml:space="preserve">Implementación de  puntos wifi en la localidad. </t>
  </si>
  <si>
    <t>Demoliciones</t>
  </si>
  <si>
    <t>Sistemas de calidad y mejoramiento institucional(piga)</t>
  </si>
  <si>
    <t>Fallos judiciales</t>
  </si>
  <si>
    <t>Pagos ediles</t>
  </si>
  <si>
    <t>Adquisición de equipo de intervención vial (consulta con SDH)</t>
  </si>
  <si>
    <t>Recolección de escombros</t>
  </si>
  <si>
    <t>Compra de vehiculos</t>
  </si>
  <si>
    <t>Apoyo logistico para el fortalecimiento administrativo</t>
  </si>
  <si>
    <t>Sector (Seleccionar de la Lista)</t>
  </si>
  <si>
    <t>SECTOR</t>
  </si>
  <si>
    <t>Protección integral a niños y niñas y adolescentes</t>
  </si>
  <si>
    <t>Promoción, prevención e intervención en salud</t>
  </si>
  <si>
    <t>Suma de 2016</t>
  </si>
  <si>
    <t>Suma de 2015</t>
  </si>
  <si>
    <t>Suma de 2014</t>
  </si>
  <si>
    <t>Suma de 2013</t>
  </si>
  <si>
    <t>Linea Base (PMR)</t>
  </si>
  <si>
    <t>EJE</t>
  </si>
  <si>
    <t>PROGRAMA</t>
  </si>
  <si>
    <t>PRODUCTO</t>
  </si>
  <si>
    <t>INDICADOR UNIFICADO</t>
  </si>
  <si>
    <t>CÓDIGO</t>
  </si>
  <si>
    <t>Garantía del desarrollo integral de la infancia</t>
  </si>
  <si>
    <t>Promoción</t>
  </si>
  <si>
    <t>Personas vinculadas a acciones de promoción del buen trato</t>
  </si>
  <si>
    <t>Dotación</t>
  </si>
  <si>
    <t>Equipamientos para la atención a la primera infancia dotados</t>
  </si>
  <si>
    <t>Adecuación</t>
  </si>
  <si>
    <t>Equipamientos para la atención a la primera infancia adecuados</t>
  </si>
  <si>
    <t xml:space="preserve">Territorios saludables y red de salud para la vida desde la diversidad </t>
  </si>
  <si>
    <t>Promoción y prevención</t>
  </si>
  <si>
    <t xml:space="preserve">Personas vinculadas a acciones de promoción y prevención en salud </t>
  </si>
  <si>
    <t>Intervención</t>
  </si>
  <si>
    <t xml:space="preserve">Focos intervenidos para el control de vectores y plagas </t>
  </si>
  <si>
    <t>Ayudas técnicas</t>
  </si>
  <si>
    <t>Personas benficiadas con ayudas técnicas</t>
  </si>
  <si>
    <t>Construcción de saberes. Educación inclusiva, diversa y de calidad para disfrutar y aprender.</t>
  </si>
  <si>
    <t>Planteles educativos dotados</t>
  </si>
  <si>
    <t>Construcción de saberes. Educación inclusiva, diversa y de calidad para disfrutar y aprender</t>
  </si>
  <si>
    <t>Estudiantes vinculados a actividades extraescolares</t>
  </si>
  <si>
    <t>Personas vinculadas a programas de educación para adultos</t>
  </si>
  <si>
    <t>Personas beneficiadas con acciones de gestión para acceder a la educación superior</t>
  </si>
  <si>
    <t>Foros educativos realizados</t>
  </si>
  <si>
    <t>Número de cupos en programas de educación superior promovidos en las IED</t>
  </si>
  <si>
    <t>Número de bibliotecas locales y barriales dotadas para programas de promoción a la lectura</t>
  </si>
  <si>
    <t>Bogotá Humana con igualdad de oportunidades y equidad de género para las mujeres</t>
  </si>
  <si>
    <t>Personas vinculadas a procesos de prevención de la violencia y discriminación de género</t>
  </si>
  <si>
    <t>Lucha contra distintos tipos de discriminación y violencias por condición, situación, identidad, diferencia, diversidad o etapa del ciclo vital</t>
  </si>
  <si>
    <t>Personas vinculadas a procesos de reconocimiento de la identidad de género, orientación y diversidad sexual</t>
  </si>
  <si>
    <t>Personas vinculadas a estrategias de prevencion de las violencias, violencia intrafamiliar y la discriminación</t>
  </si>
  <si>
    <t>Centros noche dotados</t>
  </si>
  <si>
    <t>Apoyos a iniciativas</t>
  </si>
  <si>
    <t>Iniciativas juveniles apoyadas</t>
  </si>
  <si>
    <t>Subsidio</t>
  </si>
  <si>
    <t>Personas con subsidio tipo C  beneficiadas</t>
  </si>
  <si>
    <t>Bogotá, un territorio que defiende, protege y promueve los derechos humanos</t>
  </si>
  <si>
    <t>Personas vinculadas a procesos de promoción en derechos humanos</t>
  </si>
  <si>
    <t>Personas vínculadas a acciones de promoción de  rutas de acceso a la justicia formal</t>
  </si>
  <si>
    <t>Bogotá, un territorio que defiende, protege y promueve los Derechos Humanos</t>
  </si>
  <si>
    <t>Personas vinculadas a procesos de resolución alternativa de conflictos</t>
  </si>
  <si>
    <t>Ejercicio de las libertades culturales y deportivas</t>
  </si>
  <si>
    <t>Eventos</t>
  </si>
  <si>
    <t>Eventos culturales realizados</t>
  </si>
  <si>
    <t>Personas vinculadas a la oferta cultural</t>
  </si>
  <si>
    <t>Personas capacitadas en formación artística informal</t>
  </si>
  <si>
    <t>Iniciativas culturales apoyadas</t>
  </si>
  <si>
    <t>Escenarios culturales dotados</t>
  </si>
  <si>
    <t>Corredores cuturales, y/o turisticos diseñados y/o intervenidos</t>
  </si>
  <si>
    <t>Espacios recuperados o apropiados culturalmente</t>
  </si>
  <si>
    <t>Personas vinculadas a escuelas de formación deportiva</t>
  </si>
  <si>
    <t>Eventos de recreación y deporte realizados</t>
  </si>
  <si>
    <t xml:space="preserve">Personas vinculadas a la oferta recreativa y deportiva </t>
  </si>
  <si>
    <t>Iniciativas deportivas apoyadas</t>
  </si>
  <si>
    <t xml:space="preserve">Materiales y elementos para la práctica recreativa y deportiva  entregados
</t>
  </si>
  <si>
    <t>Parques vecinales intervenidos</t>
  </si>
  <si>
    <t>Parques de bolsillo intervenidos</t>
  </si>
  <si>
    <t>Construcción de parques</t>
  </si>
  <si>
    <t>Parques vecinales construidos</t>
  </si>
  <si>
    <t>Parques de bolisllo construidos</t>
  </si>
  <si>
    <t>Ruralidad humana</t>
  </si>
  <si>
    <t>Intervención de acueductos</t>
  </si>
  <si>
    <t>Metros lineales de acueducto y alcantarilladlo rural intervenidos</t>
  </si>
  <si>
    <t>Vivienda y hábitat humanos</t>
  </si>
  <si>
    <t xml:space="preserve">Personas beneficiadas con asesoría y acompañamiento en soluciones de vivienda </t>
  </si>
  <si>
    <t>Corredores ambientales diseñados y/o intervenidos</t>
  </si>
  <si>
    <t>Recuperación, rehabilitación y restauración de la estructura ecológica principal y de los espacios del agua</t>
  </si>
  <si>
    <t>Personas vinculadas en acciones para la conservación o recuperación de los espacios del agua</t>
  </si>
  <si>
    <t>Personas vinculadas a procesos de sensibilización sobre contaminación atmosférica, visual  y auditiva.</t>
  </si>
  <si>
    <t>Número de  personas vinculadas  a los procesos de  fortalecimiento de los PRAES y PROCEDAS de la localidad.</t>
  </si>
  <si>
    <t>Movilidad Humana</t>
  </si>
  <si>
    <t>Mantenimiento de vias</t>
  </si>
  <si>
    <t>Km/carril de malla vial local recuperados</t>
  </si>
  <si>
    <t>Mantenimiento vías</t>
  </si>
  <si>
    <t>Km/carril de malla vial rural recuperados</t>
  </si>
  <si>
    <t>Construcción de vias</t>
  </si>
  <si>
    <t>Km/carril de malla vial local construidos.</t>
  </si>
  <si>
    <t>Km/carril de malla vial rural construidos.</t>
  </si>
  <si>
    <t>Construcción espacio público</t>
  </si>
  <si>
    <t>m2 de espacio público  construidos.</t>
  </si>
  <si>
    <t>Mantenimiento espacio público</t>
  </si>
  <si>
    <t>m2 de espacio público recuperado</t>
  </si>
  <si>
    <t>Gestión integral de riesgos</t>
  </si>
  <si>
    <t>Porcentaje de obras para el manejo de riesgo realizadas frente a las solicitadas</t>
  </si>
  <si>
    <t>Habitantes sensibilizados en gestión local del riesgo</t>
  </si>
  <si>
    <t xml:space="preserve">Dotaciones realizadas al CLE </t>
  </si>
  <si>
    <t>Basura Cero</t>
  </si>
  <si>
    <t>Personas vinculadas a campañas de promoción de reciclaje y disposición diferenciada de residuos sólidos</t>
  </si>
  <si>
    <t>Iniciativas de aprovechamiento de residuos  apoyadas</t>
  </si>
  <si>
    <t xml:space="preserve">Bogotá humana ambientalmente saludable </t>
  </si>
  <si>
    <t>Arboles sembrados</t>
  </si>
  <si>
    <t>Número de personas beneficiadas con campañas para el manejo y cuidado de animales</t>
  </si>
  <si>
    <t>Bogotá Humana: Participa y Decide</t>
  </si>
  <si>
    <t xml:space="preserve">Personas  vinculadas a procesos de presupestos participativos </t>
  </si>
  <si>
    <t>Personas vinculadas a procesos de promoción de la política de juventud</t>
  </si>
  <si>
    <t>Salones comunales dotados</t>
  </si>
  <si>
    <t>Salones comunales construidos</t>
  </si>
  <si>
    <t>Fortalecimiento de organizaciones</t>
  </si>
  <si>
    <t>Organizaciones sociales fortalecidas para la participación</t>
  </si>
  <si>
    <t>Medios comunitarios apoyados</t>
  </si>
  <si>
    <t>Fortalecimiento de las capacidades de gestión y coordinación del nivel central y las localidades desde los territorios</t>
  </si>
  <si>
    <t>Porcentaje de solicitudes sobre inspeccción, vigilancia y control para la convivencia intervenidas frente a las solicitadas</t>
  </si>
  <si>
    <t>Personas vinculadas a la promoción de espacios para mejorar la convivencia ciudadana</t>
  </si>
  <si>
    <t>Personas vinculadas en  campañas para promover la participación social en planeación local, control social</t>
  </si>
  <si>
    <t>Territorios de vida y paz con prevención del delito</t>
  </si>
  <si>
    <t>Personas vinculadas a campañas de seguridad</t>
  </si>
  <si>
    <t>Personas vinculadas a acciones para la prevención del consumo de SPA y otras sustancias</t>
  </si>
  <si>
    <t>Personas vinculadas a  campañas de apoyo para mejorar la convivencia frente a las infracciones de control urbanístico y legal funcionamiento de los establecimientos de comercio</t>
  </si>
  <si>
    <t>Equipamiento institucional intervenido para el desarrollo de una infraestructura institucional acorde a las necesidades de la Localidad</t>
  </si>
  <si>
    <t>Avance Acumulado contratado (Meta de Proyecto) %</t>
  </si>
  <si>
    <t>% AVANCE META PLAN CONSOLIDADO (contratado)</t>
  </si>
  <si>
    <t>Avance Acumulado real (Meta de Proyecto) %</t>
  </si>
  <si>
    <t>% AVANCE META PLAN CONSOLIDADO (ejecución real)</t>
  </si>
  <si>
    <t>En ejecución</t>
  </si>
  <si>
    <t>Adición</t>
  </si>
  <si>
    <t>1. AMBIENTE</t>
  </si>
  <si>
    <t>2. CULTURA</t>
  </si>
  <si>
    <t>3. D. ECONÓMICO</t>
  </si>
  <si>
    <t>4. EDUCACIÓN</t>
  </si>
  <si>
    <t xml:space="preserve">5. GOBIERNO </t>
  </si>
  <si>
    <t>6. PLANEACIÓN</t>
  </si>
  <si>
    <t>7. HABITAT</t>
  </si>
  <si>
    <t>8. MOVILIDAD</t>
  </si>
  <si>
    <t>9. SALUD</t>
  </si>
  <si>
    <t>10. SDIS</t>
  </si>
  <si>
    <t>11. SECRETARÍA GENERAL</t>
  </si>
  <si>
    <t>12. SECRETARÍA DE LA MUJER</t>
  </si>
  <si>
    <t>Licitación pública</t>
  </si>
  <si>
    <t>Selección abreviada subasta inversa</t>
  </si>
  <si>
    <t>Selección abreviada menor cuantía</t>
  </si>
  <si>
    <t>Concurso de méritos</t>
  </si>
  <si>
    <t>Contratación directa</t>
  </si>
  <si>
    <t>Mínima Cuantía</t>
  </si>
  <si>
    <t>Convenio Interadministrativo</t>
  </si>
  <si>
    <t xml:space="preserve">Convenio de Asociación </t>
  </si>
  <si>
    <t>Convenio Marco</t>
  </si>
  <si>
    <t xml:space="preserve">Contrato de prestación de servicios </t>
  </si>
  <si>
    <t>Consultoria / Interventoría</t>
  </si>
  <si>
    <t>Arrendamiento y adquisición de inmuebles</t>
  </si>
  <si>
    <t>Compraventa</t>
  </si>
  <si>
    <t>Por iniciar</t>
  </si>
  <si>
    <t>En proceso de liquidación</t>
  </si>
  <si>
    <t>Liquidado</t>
  </si>
  <si>
    <t>Caducado</t>
  </si>
  <si>
    <t>N/A</t>
  </si>
  <si>
    <t>Proceso</t>
  </si>
  <si>
    <t>Magnitud</t>
  </si>
  <si>
    <t>Unidad de Medida</t>
  </si>
  <si>
    <t>Descripción</t>
  </si>
  <si>
    <t>Tipo de Meta</t>
  </si>
  <si>
    <t>Ponderación de la meta de proyecto frente a la meta del Plan</t>
  </si>
  <si>
    <t>INDICADORES DE ESTADO DE LAS METAS</t>
  </si>
  <si>
    <t>Ejecucion fisica real ACUMULADA</t>
  </si>
  <si>
    <t>LOCALIDAD</t>
  </si>
  <si>
    <t xml:space="preserve"> EJECUCIÓN FÍSICA  DE LA META (CONTRATADO)</t>
  </si>
  <si>
    <t>Ejecucion fisica ACUMULADA</t>
  </si>
  <si>
    <t>Cod. Indicador</t>
  </si>
  <si>
    <t>Cod. Eje</t>
  </si>
  <si>
    <t>UNA CIUDAD QUE SUPERA LA SEGREGACIÓN Y LA DISCRIMINACIÓN</t>
  </si>
  <si>
    <t>CHAPINERO</t>
  </si>
  <si>
    <t>UN TERRITORIO QUE ENFRENTA EL CAMBIO CLIMÁTICO Y SE ORDENA ALREDEDOR DEL AGUA</t>
  </si>
  <si>
    <t>UNA BOGOTÁ QUE DEFIENDE Y FORTALECE LO PÚBLICO</t>
  </si>
  <si>
    <t>BOSA</t>
  </si>
  <si>
    <t>No.</t>
  </si>
  <si>
    <t>UNO</t>
  </si>
  <si>
    <t>DOS</t>
  </si>
  <si>
    <t>TRES</t>
  </si>
  <si>
    <t>Garantía del desarrollo integral de la primera infancia.</t>
  </si>
  <si>
    <t>Territorios saludables y red de salud para la vida desde la diversidad.</t>
  </si>
  <si>
    <t>Construcción de saberes. Educación inclusiva, diversa y de calidad para disfrutar y aprender desde la primera infancia.</t>
  </si>
  <si>
    <t>Bogotá Humana con igualdad de oportunidades y equidad de género para las mujeres.</t>
  </si>
  <si>
    <t>Lucha contra distintos tipos de discriminación y violencias por condición, situación, identidad, diferencia, diversidad o etapa del ciclo vital.</t>
  </si>
  <si>
    <t>Bogotá Humana, por la dignidad de las víctimas.</t>
  </si>
  <si>
    <t>Bogotá, un territorio que defiende, protege y promueve los derechos humanos.</t>
  </si>
  <si>
    <t>Ejercicio de libertades culturales y deportivas.</t>
  </si>
  <si>
    <t>Ruralidad humana.</t>
  </si>
  <si>
    <t>Ciencia, tecnología e innovación para avanzar en el desarrollo de la ciudad.</t>
  </si>
  <si>
    <t>Fortalecimiento y mejoramiento de la calidad y cobertura de los servicios públicos.</t>
  </si>
  <si>
    <t>Vivienda y hábitat humano.</t>
  </si>
  <si>
    <t>Recuperación, rehabilitación y restauración de la estructura ecológica principal y de los espacios del agua.</t>
  </si>
  <si>
    <t>Estrategia territorial frente al cambio climático.</t>
  </si>
  <si>
    <t>Movilidad Humana.</t>
  </si>
  <si>
    <t>Gestión integral de riesgos.</t>
  </si>
  <si>
    <t>Bogotá Humana ambientalmente saludable.</t>
  </si>
  <si>
    <t>Revitalización Centro Ampliado.</t>
  </si>
  <si>
    <t>Bogotá Humana participa y decide.</t>
  </si>
  <si>
    <t>Fortalecimiento de las capacidades de gestión y coordinación del nivel central y las localidades desde los territorios.</t>
  </si>
  <si>
    <t>Transparencia, probidad, lucha contra la corrupción y control social efectivo e incluyente.</t>
  </si>
  <si>
    <t>Territorios de vida y paz con prevención del delito.</t>
  </si>
  <si>
    <t>Fortalecimiento de la seguridad ciudadana.</t>
  </si>
  <si>
    <t>Bogotá, ciudad de memoria, paz y reconciliación.</t>
  </si>
  <si>
    <t>Bogotá decide y protege el derecho fundamental a la salud de los intereses del  mercado y la corrupción.</t>
  </si>
  <si>
    <t>Fortalecimiento de la función administrativa y desarrollo institucional.</t>
  </si>
  <si>
    <t>Tic para gobierno digital, ciudad inteligente, y sociedad del conocimiento y del emprendimiento.</t>
  </si>
  <si>
    <t>Bogotá Humana internacional.</t>
  </si>
  <si>
    <t>EJE_UNO</t>
  </si>
  <si>
    <t>EJE_DOS</t>
  </si>
  <si>
    <t>EJE_TRES</t>
  </si>
  <si>
    <t xml:space="preserve">USAQUÉN </t>
  </si>
  <si>
    <t>SANTA FE</t>
  </si>
  <si>
    <t>SAN CRISTÓBAL</t>
  </si>
  <si>
    <t>USME</t>
  </si>
  <si>
    <t>TUNJUELITO</t>
  </si>
  <si>
    <t>KENNEDY</t>
  </si>
  <si>
    <t>FONTIBÓN</t>
  </si>
  <si>
    <t xml:space="preserve">ENGATIVA </t>
  </si>
  <si>
    <t>SUBA</t>
  </si>
  <si>
    <t>BARRIOS UNIDOS</t>
  </si>
  <si>
    <t>TEUSAQUILLO</t>
  </si>
  <si>
    <t>LOS MÁRTIRES</t>
  </si>
  <si>
    <t>ANTONIO NARIÑO</t>
  </si>
  <si>
    <t>PUENTE ARANDA</t>
  </si>
  <si>
    <t>LA CANDELARIA</t>
  </si>
  <si>
    <t>RAFAEL URIBE URIBE</t>
  </si>
  <si>
    <t>CIUDAD BOLÍVAR</t>
  </si>
  <si>
    <t>SUMAPAZ</t>
  </si>
  <si>
    <t>Dotar  450 equipamientos para la atención integral a la primera infancia teniendo en cuenta condiciones de accesibilidad y seguridad, guardando los estándares de calidad.</t>
  </si>
  <si>
    <t xml:space="preserve">Vincular 1000 personas de  jardines infantiles, planteles educativos y hogares comunitarios, en  programas de promoción del buen trato y prevención de violencias en niños, niños y adolescentes </t>
  </si>
  <si>
    <t xml:space="preserve">Dotar   1 centro de Desarrollo Humano para la atención del niño y/o niña en su hogar, para la promoción de la  lactancia materna y la atención a niños y niñas en ámbito familiar </t>
  </si>
  <si>
    <t>Vincular a 4.500 estudiantes en salidas pedagógicas extraescolares</t>
  </si>
  <si>
    <t>Dotar  4  equipamientos (colegios - laboratorios de idiomas, informática, ciencias, etc. -  bibliotecas), de elementos pedagógicos en el marco del proyecto escolar y/o comunitario</t>
  </si>
  <si>
    <t>Vincular a 850 personas a programas de preparación y capacitación orientados a  las pruebas de estado y al acceso de educación para jóvenes y adultos no escolarizados</t>
  </si>
  <si>
    <t>Vincular 1000 personas  en la  cátedra itinerante de envejecimiento que permitan a la ciudadanía identificar y atender aquellas situaciones del transcurrir vital que pueden impactar negativamente en la vejez.</t>
  </si>
  <si>
    <t>Vincular  2.000  personas a las Acciones de Promoción de salud y Prevención de la enfermedad por ciclo vital (primera infancia, adolescencia, juventud, adultez, persona mayor.) y con enfoque diferencial.</t>
  </si>
  <si>
    <t xml:space="preserve">Intervenir 20 focos con Acciones complementarias para eventos de control de plagas (insectos, roedores, vectores, etc.)  </t>
  </si>
  <si>
    <t xml:space="preserve">Vincular 1.500 personas a las acciones de Atención y educación  en salud en el marco de los Derechos sexuales y reproductivos por ciclo evolutivo. </t>
  </si>
  <si>
    <t>Vincular 5.000 personas a las acciones de promoción de la salud en el ámbito escolar</t>
  </si>
  <si>
    <t>Vincular 1.000 personas a las Actividades de promoción y prevención en el lugar de ocupación o labor  para  población en condiciones especiales y/o de discapacidad</t>
  </si>
  <si>
    <t>Beneficiar 300 personas  con ayudas técnicas y rehabilitación especializada para población en condición de discapacidad  por ciclo vital no cubiertas por el POS</t>
  </si>
  <si>
    <t>Vincular  1.500  personas en programas para prevenir y visibilizar las distintas formas de violencia y discriminación contra las mujeres y en el núcleo familiar.</t>
  </si>
  <si>
    <t>Vincular  1.000 personas a programas que promuevan la equidad de género y los espacios de participación en ámbitos  políticos, sociales y económicos.</t>
  </si>
  <si>
    <t>Vincular 1.000 personas en programas de Prevención, sensibilización social para el reconocimiento de género y diversidad sexual.</t>
  </si>
  <si>
    <t>Apoyar 20  iniciativas de las organizaciones, grupos y redes de mujeres</t>
  </si>
  <si>
    <t>Beneficiar 1.200 personas adultos mayores con la entrega de subsidios en situación de vulnerabilidad (tipo C) 12 meses al año</t>
  </si>
  <si>
    <t>Vincular  400  personas en campañas de  prevención a la violencia y la delincuencia de  poblaciones en riesgo (jóvenes, barristas, “parches”) y a la prevención de violencias contra las mujeres.</t>
  </si>
  <si>
    <t>Apoyar 20 de iniciativas juveniles para el buen uso del tiempo libre</t>
  </si>
  <si>
    <t>Vincular a 100  personas a las Acciones de mejoramiento de la calidad de vida de habitantes de calle y trabajadores (as) sexuales</t>
  </si>
  <si>
    <t>Vincular a 1.000  personas a  Programas y acciones de promoción de convivencia inter étnica.</t>
  </si>
  <si>
    <t>Vincular 3.000 personas a las redes protectoras de niños(as), adolescentes, jóvenes y mujeres y lucha contra la estigmatización, promoción de la convivencia escolar al interior de las instituciones educativas y en sus entornos.</t>
  </si>
  <si>
    <t xml:space="preserve">Asesorar y acompañar a 500 personas en las acciones de gestión social relacionadas con el desarrollo de proyectos de vivienda, en coordinación con la Alta Consejería para los Derechos de las Víctimas.       </t>
  </si>
  <si>
    <t>Beneficiar 1.000  personas con programas de Gestión, acompañamiento y fortalecimiento de estrategias de inclusión social para Justicia formal, informal, comunitaria y resolución alternativa de conflictos.</t>
  </si>
  <si>
    <t>Vincular  1.000  personas en campañas de comunicación, cultural y pedagógica, sobre los derechos de las victimas, la paz y la reconciliación.</t>
  </si>
  <si>
    <t>Vincular 3000  personas a eventos en espacios de expresión cultural y artística</t>
  </si>
  <si>
    <t>Mantener  4 murales de la localidad que hacen parte de patrimonio cultural e histórico.</t>
  </si>
  <si>
    <t>Mantener 4 parques vecinales y/o de bolsillo</t>
  </si>
  <si>
    <t>Construir  2  parques vecinales y/o de bolsillo</t>
  </si>
  <si>
    <t>Dotar 3 parques vecinales y/o de bolsillo</t>
  </si>
  <si>
    <t>Dotar 1  equipamiento o escenario cultural publico</t>
  </si>
  <si>
    <t>Vincular a 2.500 personas en programas relacionados con derechos culturales, realización de actividades artísticas y patrimoniales en espacios públicos para la apropiación de territorios culturalmente significativos de la localidad</t>
  </si>
  <si>
    <t>Apoyar 10  iniciativas que promuevan la recuperación de las memorias ancestrales, étnicas, territoriales y de practicas culturales, artísticas y patrimoniales de Suba de expositores artísticos, culturales y patrimoniales.</t>
  </si>
  <si>
    <t>Vincular 10.000 personas en actividades físicas en parques, lúdicas y recreativas  en espacios públicos de la localidad</t>
  </si>
  <si>
    <t>Capacitar a 2.500 personas en formación artística  informal y aficionada por ciclo vital</t>
  </si>
  <si>
    <t>Apoyar 30  iniciativas de escuelas de formación deportiva</t>
  </si>
  <si>
    <t>Realizar 50 dotaciones de  materiales y elementos para la práctica recreativa y deportiva local</t>
  </si>
  <si>
    <t>Asesorar y acompañar 100 personas (25 unidades familiares) para el acceso a soluciones de vivienda  rural</t>
  </si>
  <si>
    <t>Asesorar y acompañar a 200  personas en el acceso de solución de vivienda barrial y rural.</t>
  </si>
  <si>
    <t>Beneficiar a 1.000  personas con acciones de promoción  en los procesos de  regularización de barrios.</t>
  </si>
  <si>
    <t xml:space="preserve"> Vincular a 500 habitantes en campañas y acciones de sensibilización, promoción, prevención para la  recuperación, preservación  monitoreo y control urbano y rural sobre los factores que afectan la calidad del agua de las micro cuencas y subcuenca del río Bogotá.</t>
  </si>
  <si>
    <t>Vincular a 500 personas a procesos participativos de gestión para la recuperación física de ecosistemas y procesos de formación y gestión ambiental, orientados a la resignificación y protección del territorio del agua.</t>
  </si>
  <si>
    <t>Apoyar 10 iniciativas de la comunidad que promuevan la apropiación del espacio público y la conservación de los espacios del agua.</t>
  </si>
  <si>
    <t>Vincular 500 personas en campañas y acciones integrales de resignificación, sensibilización, promoción y prevención para la  recuperación, preservación y conservación de los espacios del agua, favoreciendo la conectividad entre cerros, humedales, vallados y río Bogotá.</t>
  </si>
  <si>
    <t>Sensibilizar a 500  personas sobre contaminación atmosférica, componentes visuales, sonoros y de calidad del aire.</t>
  </si>
  <si>
    <t>Vincular a 300 de personas en programas pedagógicos orientados a la resignificación del agua y la potencialización ambiental del territorio Borde Norte  promoviendo su   uso con  responsabilidad  frente  al cambio climático.</t>
  </si>
  <si>
    <t>Vincular a 500  personas  en procesos pedagógicos, campañas y acciones integrales de resignificación, sensibilización, promoción y prevención para la  recuperación, preservación, conservación  y valoración de los espacios del agua articulados con la reserva forestal Tomas Van de Hammen.</t>
  </si>
  <si>
    <t>Vincular a 200 personas a aulas ambientales en escala local, articuladas con el Jardín Botánico.</t>
  </si>
  <si>
    <t>Realizar el monitoreo de especies nativas de fauna y flora en 5 humedales de la localidad</t>
  </si>
  <si>
    <t>Construir  5,52 km/carril de corredores viales.</t>
  </si>
  <si>
    <t>Mantener y rehabilitar 3,31 Km de malla vial existente</t>
  </si>
  <si>
    <t>Adelantar 2,21 km/carril en acciones de movilidad</t>
  </si>
  <si>
    <t>Adecuar 12.533 metros cuadrados de zonas de espacio público relacionadas a ejes viales</t>
  </si>
  <si>
    <t>Adecuar 1.930 metros cuadrados de rutas de aproximación.</t>
  </si>
  <si>
    <t>Vincular 1000  personas a campañas para la Promoción de la movilización en bicicleta y a pie</t>
  </si>
  <si>
    <t>Realizar 1 obra menor de estabilización de taludes</t>
  </si>
  <si>
    <t>Sensibilizar a 1000 habitantes  sobre  la Gestión Local del Riesgo.</t>
  </si>
  <si>
    <t xml:space="preserve">Dotar  el CLE para fortalecer  la Gestión Local del Riesgo </t>
  </si>
  <si>
    <t>Asesorar y acompañar  100 personas en procesos de reasentamiento en la localidad</t>
  </si>
  <si>
    <t>Realizar el 50% de las  Obras menores viables de escala local  encaminadas a reducir o mitigar las condiciones de riesgo de un sector específico.</t>
  </si>
  <si>
    <t>Vincular 2000 personas  a campañas de Promoción de reciclaje y disposición diferenciada de residuos sólidos, articulando el proceso de formalización de los recicladores de la localidad con residentes, gremios e industrias.</t>
  </si>
  <si>
    <t>Apoyar  20 iniciativas sociales de manejo y/o aprovechamiento  integral de residuos a través del diseño e implementación de pactos  de responsabilidad Social Ambiental, con residentes, gremios e industrias.</t>
  </si>
  <si>
    <t>Vincular 1000 personas a  campañas para el cumplimiento de las normas sobre vertimientos y emisiones contaminantes, disposición de residuos sólidos, tóxicos o peligrosos, ruido, contaminación visual.</t>
  </si>
  <si>
    <t>Mantener 2.000 arboles urbanos</t>
  </si>
  <si>
    <t>Vincular a 1000 personas en programas de promoción y fortalecimiento  de medios y espacios  de Turismo, imagen y paisaje urbano en la localidad</t>
  </si>
  <si>
    <t>Vincular 2.000 personas en campañas sobre Apropiación de presupuesto local para el ejercicio de Presupuesto Participativo local.</t>
  </si>
  <si>
    <t xml:space="preserve">Fortalecer 25 Organizaciones sociales y comunales en  instancias de participación  mediante el  apoyo técnico, logístico y operativo   </t>
  </si>
  <si>
    <t>Vincular 1.000 personas en acciones que promuevan los escenarios de participación y análisis sobre las temáticas políticas económicas, culturales y ambientales que vive la localidad en el marco nacional e internacional.</t>
  </si>
  <si>
    <t xml:space="preserve">Fortalecer 3 organizaciones en  la construcción y consolidación de redes locales de comunicación pública y social. mediante el apoyo logístico   </t>
  </si>
  <si>
    <t>Vincular 400  personas en campañas de promoción de la oferta de servicios de las Casas de Igualdad y Oportunidad</t>
  </si>
  <si>
    <t>Vincular 3.000 personas en campañas para promover la participación social en planeación local, control social de resultados y exigibilidad jurídica y social del Derecho a la salud.</t>
  </si>
  <si>
    <t>Vincular  5.000 personas  en acciones de participación y el control ciudadano y  la generación de propuestas de fortalecimiento y mejoramiento de las acciones de seguridad local  la prevención, la denuncia y medidas para evitar delitos.</t>
  </si>
  <si>
    <t>Vincular 2.000 personas  en campañas de promoción de la política de juventud y sus actividades</t>
  </si>
  <si>
    <t>Vincular 1.000  personas en programas y campañas de apoyo para mejorar la convivencia frente a las infracciones de control urbanístico</t>
  </si>
  <si>
    <t>Vincular 1.000 personas a las Acciones de promoción y eventos tendientes para desestimular el consumo de tabaco, alcohol y sustancias psicoactivas, sobre todo en jóvenes</t>
  </si>
  <si>
    <t>Fortalecer 1 sistema institucional SIG</t>
  </si>
  <si>
    <t>Pagar honorarios y seguros ediles</t>
  </si>
  <si>
    <t>Promoción y dotación para el desarrollo humano y la primera infancia</t>
  </si>
  <si>
    <t>Dotar</t>
  </si>
  <si>
    <t>equipamentos para la atención integral a la primera infancia</t>
  </si>
  <si>
    <t xml:space="preserve"> teniendo en cuenta condiciones de accesibilidad y seguridad, guardando los estándares de calidad.</t>
  </si>
  <si>
    <t>Constante</t>
  </si>
  <si>
    <t>Vincular</t>
  </si>
  <si>
    <t>personas</t>
  </si>
  <si>
    <t xml:space="preserve">de  jardines infantiles, planteles educativos y hogares comunitarios, en  programas de promoción del buen trato y prevención de violencias en niños, niños y adolescentes </t>
  </si>
  <si>
    <t xml:space="preserve">Dotar </t>
  </si>
  <si>
    <t>centro de desarrollo humano</t>
  </si>
  <si>
    <t xml:space="preserve">para la atención del niño y/o niña en su hogar, para la promoción de la  lactancia materna y la atención a niños y niñas en ámbito familiar </t>
  </si>
  <si>
    <t>en salidas pedagógicas extraescolares</t>
  </si>
  <si>
    <t>Promoción y dotación para la educación y la capacitación</t>
  </si>
  <si>
    <t>equipamentos</t>
  </si>
  <si>
    <t>(colegios - laboratorios de idiomas, informática, ciencias, etc. -  bibliotecas), de elementos pedagógicos en el marco del proyecto escolar y/o comunitario</t>
  </si>
  <si>
    <t xml:space="preserve"> a programas de preparación y capacitación orientados a  las pruebas de estado y al acceso de educación para jóvenes y adultos no escolarizados</t>
  </si>
  <si>
    <t>Promoción y prevención para una suba saludable</t>
  </si>
  <si>
    <t xml:space="preserve"> en la  cátedra itinerante de envejecimiento que permitan a la ciudadanía identificar y atender aquellas situaciones del transcurrir vital que pueden impactar negativamente en la vejez.</t>
  </si>
  <si>
    <t>en Acciones de Promoción de salud y Prevención de la enfermedad por ciclo vital (primera infancia, adolescencia, juventud, adultez, persona mayor.) y con enfoque diferencial.</t>
  </si>
  <si>
    <t>Intervenir</t>
  </si>
  <si>
    <t>focos</t>
  </si>
  <si>
    <t xml:space="preserve"> con Acciones complementarias para eventos de control de plagas (insectos, roedores, vectores, etc.)  </t>
  </si>
  <si>
    <t xml:space="preserve">en Atención y educación  en salud en el marco de los Derechos sexuales y reproductivos por ciclo evolutivo. </t>
  </si>
  <si>
    <t>en acciones de promoción de la salud en el ámbito escolar</t>
  </si>
  <si>
    <t>en Actividades de promoción y prevención en el lugar de ocupación o labor  para  población en condiciones especiales y/o de discapacidad</t>
  </si>
  <si>
    <t>Beneficiar</t>
  </si>
  <si>
    <t xml:space="preserve"> con ayudas técnicas y rehabilitación especializada para población en condición de discapacidad  por ciclo vital no cubiertas por el POS</t>
  </si>
  <si>
    <t>Igualdad social y reconocimiento de género</t>
  </si>
  <si>
    <t>en programas para prevenir y visibilizar las distintas formas de violencia y discriminación contra las mujeres y en el núcleo familiar.</t>
  </si>
  <si>
    <t>a programas que promuevan la equidad de género y los espacios de participación en ámbitos  políticos, sociales y económicos.</t>
  </si>
  <si>
    <t xml:space="preserve"> en programas de Prevención, sensibilización social para el reconocimiento de género y diversidad sexual.</t>
  </si>
  <si>
    <t>Apoyar</t>
  </si>
  <si>
    <t>iniciativas</t>
  </si>
  <si>
    <t xml:space="preserve"> de las organizaciones, grupos y redes de mujeres</t>
  </si>
  <si>
    <t>Suba diversa e incluyente</t>
  </si>
  <si>
    <t>adultos mayores</t>
  </si>
  <si>
    <t>con la entrega de subsidios en situación de vulnerabilidad (tipo C) 12 meses al año</t>
  </si>
  <si>
    <t>iniciativas juveniles</t>
  </si>
  <si>
    <t>para el buen uso del tiempo libre</t>
  </si>
  <si>
    <t>a las Acciones de mejoramiento de la calidad de vida de habitantes de calle y trabajadores (as) sexuales</t>
  </si>
  <si>
    <t>en campañas de  prevención a la violencia y la delincuencia de  poblaciones en riesgo (jóvenes, barristas, “parches”) y a la prevención de violencias contra las mujeres.</t>
  </si>
  <si>
    <t>a  Programas y acciones de promoción de convivencia inter étnica.</t>
  </si>
  <si>
    <t>a las redes protectoras de niños(as), adolescentes, jóvenes y mujeres y lucha contra la estigmatización, promoción de la convivencia escolar al interior de las instituciones educativas y en sus entornos.</t>
  </si>
  <si>
    <t>Gestión por la dignidad de las victimas</t>
  </si>
  <si>
    <t>Asesorar y acompañar</t>
  </si>
  <si>
    <t xml:space="preserve">en las acciones de gestión social relacionadas con el desarrollo de proyectos de vivienda, en coordinación con la Alta Consejería para los Derechos de las Víctimas.       </t>
  </si>
  <si>
    <t>Promoción de los derechos humanos a través de la legalidad</t>
  </si>
  <si>
    <t xml:space="preserve"> con programas de Gestión, acompañamiento y fortalecimiento de estrategias de inclusión social para Justicia formal, informal, comunitaria y resolución alternativa de conflictos.</t>
  </si>
  <si>
    <t xml:space="preserve"> en campañas de comunicación, cultural y pedagógica, sobre los derechos de las victimas, la paz y la reconciliación.</t>
  </si>
  <si>
    <t>Desarrollo de los derechos culturales, recreativos y deportivos</t>
  </si>
  <si>
    <t>en espacios de expresión cultural y artistica</t>
  </si>
  <si>
    <t>Mantener</t>
  </si>
  <si>
    <t>murales</t>
  </si>
  <si>
    <t>que hacen parte del patrimonio cultural e histórico</t>
  </si>
  <si>
    <t>parques vecinales y/o de bolsillo</t>
  </si>
  <si>
    <t>Construir</t>
  </si>
  <si>
    <t>equipamento o escenario cultural público</t>
  </si>
  <si>
    <t>en programas relacionados con derechos culturales, realización de actividades artísticas y patrimoniales en espacios públicos para la apropiación de territorios culturalmente significativos de la localidad</t>
  </si>
  <si>
    <t xml:space="preserve"> que promuevan la recuperación de las memorias ancestrales, étnicas, territoriales y de practicas culturales, artísticas y patrimoniales de Suba de expositores artísticos, culturales y patrimoniales.</t>
  </si>
  <si>
    <t xml:space="preserve"> en actividades físicas en parques, lúdicas y recreativas  en espacios públicos de la localidad</t>
  </si>
  <si>
    <t>Capacitar</t>
  </si>
  <si>
    <t xml:space="preserve"> en formación artística  informal y aficionada por ciclo vital</t>
  </si>
  <si>
    <t>de escuelas de formación deportiva</t>
  </si>
  <si>
    <t>Realizar</t>
  </si>
  <si>
    <t>dotaciones</t>
  </si>
  <si>
    <t>de materiales  y elementos para la práctica recreativa y deportiva local</t>
  </si>
  <si>
    <t>Hábitat rural</t>
  </si>
  <si>
    <t>para el acceso a soluciones de vivienda  rural</t>
  </si>
  <si>
    <t>Gestión social del hábitat</t>
  </si>
  <si>
    <t xml:space="preserve"> en el acceso de solución de vivienda barrial y rural.</t>
  </si>
  <si>
    <t xml:space="preserve"> con acciones de promoción  en los procesos de  regularización de barrios.</t>
  </si>
  <si>
    <t>Resignificación ambiental y ecológica</t>
  </si>
  <si>
    <t xml:space="preserve"> en campañas y acciones de sensibilización, promoción, prevención para la  recuperación, preservación  monitoreo y control urbano y rural sobre los factores que afectan la calidad del agua de las micro cuencas y subcuenca del río Bogotá.</t>
  </si>
  <si>
    <t xml:space="preserve"> a procesos participativos de gestión para la recuperación física de ecosistemas y procesos de formación y gestión ambiental, orientados a la resignificación y protección del territorio del agua.</t>
  </si>
  <si>
    <t>iniciativas de la comunidad</t>
  </si>
  <si>
    <t xml:space="preserve"> que promuevan la apropiación del espacio público y la conservación de los espacios del agua.</t>
  </si>
  <si>
    <t>en campañas y acciones integrales de resignificación, sensibilización, promoción y prevención para la  recuperación, preservación y conservación de los espacios del agua, favoreciendo la conectividad entre cerros, humedales, vallados y río Bogotá.</t>
  </si>
  <si>
    <t>en procesos pedagógicos, campañas y acciones integrales de resignificación, sensibilización, promoción y prevención para la  recuperación, preservación, conservación  y valoración de los espacios del agua articulados con la reserva forestal Tomas Van de Hammen.</t>
  </si>
  <si>
    <t>en programas pedagógicos orientados a la resignificación del agua y la potencialización ambiental del territorio Borde Norte  promoviendo su   uso con  responsabilidad  frente  al cambio climático.</t>
  </si>
  <si>
    <t>monitoreos</t>
  </si>
  <si>
    <t>de especies nativas de fauna y flora en 5 humedales de la localidad</t>
  </si>
  <si>
    <t>Sensibilizar</t>
  </si>
  <si>
    <t xml:space="preserve"> sobre contaminación atmosférica, componentes visuales, sonoros y de calidad del aire.</t>
  </si>
  <si>
    <t>Inspección, vigilancia y control(IVC) del sistema de salud</t>
  </si>
  <si>
    <t>Infraestructura y dotación escolar</t>
  </si>
  <si>
    <t>Actividades Extraescolares</t>
  </si>
  <si>
    <t>Validación Escolar</t>
  </si>
  <si>
    <t>Apoyo a la educación superior</t>
  </si>
  <si>
    <t xml:space="preserve">Espacios y procesos de participación ciudadana fortalecidos </t>
  </si>
  <si>
    <t>Protección  integral a personas y familias en situación de vulneración</t>
  </si>
  <si>
    <t>Prevención, atención y gestión del conflicto en la localidad</t>
  </si>
  <si>
    <t>Espacios artísticos y culturales</t>
  </si>
  <si>
    <t>2. CULTURA Y RECREACIÓN</t>
  </si>
  <si>
    <t>Formación artística y cultural</t>
  </si>
  <si>
    <t>Promoción turística y posicionamiento de la localidad como destino turístico</t>
  </si>
  <si>
    <t>Infraestructura y dotación a centros artísticos y culturales</t>
  </si>
  <si>
    <t>Eventos y actividades recreativas y deportivas</t>
  </si>
  <si>
    <t>Parques y escenarios deportivos</t>
  </si>
  <si>
    <t>Acueductos y alcantarillados</t>
  </si>
  <si>
    <t>Regulación legalización de predios y apoyo a la vivienda</t>
  </si>
  <si>
    <t>Calidad ambiental y preservación del patrimonio natural</t>
  </si>
  <si>
    <t>Sistema de información ambiental</t>
  </si>
  <si>
    <t>Vías Locales</t>
  </si>
  <si>
    <t>Espacio Publico</t>
  </si>
  <si>
    <t>Gestión para la prevención y mitigación del riesgo</t>
  </si>
  <si>
    <t xml:space="preserve">Manejo integral de residuos sólidos </t>
  </si>
  <si>
    <t xml:space="preserve">Plantación y mantenimiento de arboles, jardines y especies vegetales </t>
  </si>
  <si>
    <t>Espacios para el control social</t>
  </si>
  <si>
    <t>Infraestructura para la atención de servicio al ciudadano</t>
  </si>
  <si>
    <t>Adecuación , habilitación y dotación de jardines</t>
  </si>
  <si>
    <t xml:space="preserve">Personas vinculadas a procesos de reconocimiento de la identidad de género, orientación y diversidad sexual, grupo étnico y etario. </t>
  </si>
  <si>
    <t>Personas capacitadas en formación informal artística, cultural y del patrimonio</t>
  </si>
  <si>
    <t>Materiales y elementos para la práctica recreativa y deportiva  entregados</t>
  </si>
  <si>
    <t xml:space="preserve">Parques vecinales y/o de bolsillo intervenidos </t>
  </si>
  <si>
    <t>Personas beneficiadas con asesoría y acompañamiento en soluciones de vivienda y mejoramiento de barrios</t>
  </si>
  <si>
    <t>Personas vinculadas en acciones para la conservación o recuperación de los espacios del agua y la protección del ambiente</t>
  </si>
  <si>
    <t>Organizaciones apoyadas para la protección del ambiente</t>
  </si>
  <si>
    <t>Espacios ambientales intervenidos</t>
  </si>
  <si>
    <t>Dotaciones con elementos de mobiliario urbano realizadas</t>
  </si>
  <si>
    <t>Acciones realizadas para promover el uso de medios alternativos de movilidad</t>
  </si>
  <si>
    <t>Iniciativas ambientales y de aprovechamiento de residuos  apoyadas</t>
  </si>
  <si>
    <t>Bogotá decide y protege el derecho fundamental a la salud pública</t>
  </si>
  <si>
    <t>Personas vinculadas en exigibilidad de derecho a la salud</t>
  </si>
  <si>
    <t>Personas vinculadas a la promoción de espacios y/o campañas  para mejorar la convivencia y seguridad ciudadana</t>
  </si>
  <si>
    <t>Acciones realizadas para mejorar la seguridad</t>
  </si>
  <si>
    <t>Personas vinculadas en campañas para promover la participación y el control social</t>
  </si>
  <si>
    <t>Acciones realizadas para la rendición de cuentas</t>
  </si>
  <si>
    <t>Ediles con pago de honorarios cubierto</t>
  </si>
  <si>
    <t>Estrategias realizadas de fortalecimiento institucional</t>
  </si>
  <si>
    <t>No agrega</t>
  </si>
  <si>
    <t>Sector</t>
  </si>
  <si>
    <t>Indicador Agregado (PMR)</t>
  </si>
  <si>
    <t>Linea Base</t>
  </si>
  <si>
    <t>Magnitud a alcanzar durante la vigencia del PDL</t>
  </si>
  <si>
    <t>Programación Anual de la Meta Plan de Desarrollo Local</t>
  </si>
  <si>
    <t xml:space="preserve"> EJECUCIÓN FÍSICA  (CONTRATADO)</t>
  </si>
  <si>
    <t>EJECUCIÓN FÍSICA REAL</t>
  </si>
  <si>
    <t>Suma de Magnitud</t>
  </si>
  <si>
    <t>Suma</t>
  </si>
  <si>
    <t>Total general</t>
  </si>
  <si>
    <t>MATRIZ DE PRODUCTOS, METAS Y RESULTADOS</t>
  </si>
  <si>
    <t>Cod. Programa</t>
  </si>
  <si>
    <t>Cod. Meta Plan</t>
  </si>
  <si>
    <t>% Avance Meta Plan Consolidado (Contratado)</t>
  </si>
  <si>
    <t>Nivel de Avance (Contratado)</t>
  </si>
  <si>
    <t>Ponderador MPD en relación al Programa</t>
  </si>
  <si>
    <t>Avance por Programa</t>
  </si>
  <si>
    <t>Ponderación del programa respecto al Eje</t>
  </si>
  <si>
    <t>Avance por Programa respecto al Eje</t>
  </si>
  <si>
    <t>Avance por Eje</t>
  </si>
  <si>
    <t>Ponderador Eje</t>
  </si>
  <si>
    <t>ENTIDAD: 011 ALCALDIA LOCAL DE SUBA</t>
  </si>
  <si>
    <t>Avance Meta Plan de Desarrollo por Programa</t>
  </si>
  <si>
    <t>Avance por Eje respecto al Plan de Desarrollo Local</t>
  </si>
  <si>
    <t>Avance Plan de Desarrollo Local (contratado)</t>
  </si>
  <si>
    <t>OBSERVACIONES</t>
  </si>
  <si>
    <t>Valores</t>
  </si>
  <si>
    <t>Suma de 2.013</t>
  </si>
  <si>
    <t>Suma de 2.014</t>
  </si>
  <si>
    <t>Suma de 2.015</t>
  </si>
  <si>
    <t>Suma de 2.016</t>
  </si>
  <si>
    <t>Suma de 2.0132</t>
  </si>
  <si>
    <t>Suma de 2.0142</t>
  </si>
  <si>
    <t>Suma de 2.0152</t>
  </si>
  <si>
    <t>Suma de 2.0162</t>
  </si>
  <si>
    <t>La meta está en número de personas</t>
  </si>
  <si>
    <t>% Avance Meta Plan Consolidado (Ejecución real)</t>
  </si>
  <si>
    <t>Nivel de Avance (Ejecución real)</t>
  </si>
  <si>
    <t>Avance MPD por Programa</t>
  </si>
  <si>
    <t>Avance por Eje respecto al PDL</t>
  </si>
  <si>
    <t>Avance PDL (Ejecucion real)</t>
  </si>
  <si>
    <t>Suma de Ejecucion fisica ACUMULADA</t>
  </si>
  <si>
    <t>Suma de Ejecucion fisica real ACUMULADA</t>
  </si>
  <si>
    <t>Suma de Total Compromisos</t>
  </si>
  <si>
    <t>Suma de 2.0153</t>
  </si>
  <si>
    <t>Suma de 2.0143</t>
  </si>
  <si>
    <t>Suma de 2.0133</t>
  </si>
  <si>
    <t>Crps: 924 La vigencia 2014 fue cubierta con recrusos 2013</t>
  </si>
  <si>
    <t>Crps: 1000, 1001</t>
  </si>
  <si>
    <t>Crps: 984, 988, 1004. Meta sin recursos en 2014. Se cumple a través de la  meta Beneficiar a 1.000  personas con acciones de promoción  en los procesos de  regularización de barrios.</t>
  </si>
  <si>
    <t>Crps: 772, 986</t>
  </si>
  <si>
    <t xml:space="preserve">Crp: 1212 Se hizo una adición al  CONVENIO DE ASOCIACION 011 DE 2011  </t>
  </si>
  <si>
    <t>Crps: 1075 verificar si es aquí La meta se está cumpliendo a través del proyecto 1039</t>
  </si>
  <si>
    <t>Crps: 900, 928, 1145</t>
  </si>
  <si>
    <r>
      <t>CRP:</t>
    </r>
    <r>
      <rPr>
        <sz val="11"/>
        <color indexed="10"/>
        <rFont val="Arial Narrow"/>
        <family val="2"/>
      </rPr>
      <t>1076</t>
    </r>
    <r>
      <rPr>
        <sz val="11"/>
        <color indexed="8"/>
        <rFont val="Arial Narrow"/>
        <family val="2"/>
      </rPr>
      <t xml:space="preserve"> (DIVIDIDO EN TRES METAS)</t>
    </r>
  </si>
  <si>
    <r>
      <t xml:space="preserve">Crps: </t>
    </r>
    <r>
      <rPr>
        <sz val="11"/>
        <color indexed="10"/>
        <rFont val="Arial Narrow"/>
        <family val="2"/>
      </rPr>
      <t>1118</t>
    </r>
    <r>
      <rPr>
        <sz val="11"/>
        <color indexed="8"/>
        <rFont val="Arial Narrow"/>
        <family val="2"/>
      </rPr>
      <t xml:space="preserve"> (Dividido en dos metas)</t>
    </r>
  </si>
  <si>
    <t>Crps: 1621. Meta sin recursos en 2014. Se cumple a través de la meta Vincular  1.000 personas a programas que promuevan la equidad de género y los espacios de participación en ámbitos  políticos, sociales y económicos.</t>
  </si>
  <si>
    <t>Crps: 1197, 1224, 1227, 1228, 1328, 1339, 1344, 1353, 1418, 1523</t>
  </si>
  <si>
    <t>Crps:1156, 1222, 1223, 1225, 1293, 1316, 1319, 1336, 1350, 1356, 1359, 1363, 1412, 1415, 1421, 1437, 1533</t>
  </si>
  <si>
    <t>Crps: 1060,1061, 1210, 1444, 1445</t>
  </si>
  <si>
    <t>Crps: 1312, 1320, 1324, 1329, 1340, 1391, 1468, 1524, 1534, 1624, 1626</t>
  </si>
  <si>
    <t>Crps: 669, 921, 830, 925,970,969,976, 1070, 1071, 1039, 1044, 1047, 1048, 1050, 1057, 1058, 1062, 1063, 1064, 1065, 1066, 1067, 1068, 1056, 1190, 1191, 1196, 1208, 1220, 1230, 1201, 1389, 1577, 1606, 1609, 1610, 1611,1612, 1613, 1615, 1616, 1617, 1618, 1625, 1631, 1632, 1633, 1634, 1635, 1641, 1642, 1643, 1644, 1648</t>
  </si>
  <si>
    <t>Crps: 1157, 1198, 1292, 1341, 1347, 1348, 1349, 1382, 1390, 1394, 1411</t>
  </si>
  <si>
    <t>Crps: 1226, 1313, 1321, 1325, 1330, 1470, 1525</t>
  </si>
  <si>
    <r>
      <t xml:space="preserve">Crps: </t>
    </r>
    <r>
      <rPr>
        <sz val="11"/>
        <color indexed="10"/>
        <rFont val="Arial Narrow"/>
        <family val="2"/>
      </rPr>
      <t xml:space="preserve">1097 y 1276 </t>
    </r>
    <r>
      <rPr>
        <sz val="11"/>
        <rFont val="Arial Narrow"/>
        <family val="2"/>
      </rPr>
      <t xml:space="preserve"> (DIVIDIDO EN TRES METAS), </t>
    </r>
    <r>
      <rPr>
        <sz val="11"/>
        <color indexed="10"/>
        <rFont val="Arial Narrow"/>
        <family val="2"/>
      </rPr>
      <t>1158 y 1277</t>
    </r>
    <r>
      <rPr>
        <sz val="11"/>
        <rFont val="Arial Narrow"/>
        <family val="2"/>
      </rPr>
      <t xml:space="preserve">  (DIVIDIDO EN TRES METAS), </t>
    </r>
    <r>
      <rPr>
        <sz val="11"/>
        <color indexed="10"/>
        <rFont val="Arial Narrow"/>
        <family val="2"/>
      </rPr>
      <t>1195</t>
    </r>
    <r>
      <rPr>
        <sz val="11"/>
        <rFont val="Arial Narrow"/>
        <family val="2"/>
      </rPr>
      <t xml:space="preserve"> (DIVIDIDO EN TRES METAS)</t>
    </r>
  </si>
  <si>
    <r>
      <t xml:space="preserve">Crps: </t>
    </r>
    <r>
      <rPr>
        <sz val="11"/>
        <color indexed="10"/>
        <rFont val="Arial Narrow"/>
        <family val="2"/>
      </rPr>
      <t xml:space="preserve">1097 y 1276 </t>
    </r>
    <r>
      <rPr>
        <sz val="11"/>
        <rFont val="Arial Narrow"/>
        <family val="2"/>
      </rPr>
      <t xml:space="preserve"> (DIVIDIDO EN TRES METAS), </t>
    </r>
    <r>
      <rPr>
        <sz val="11"/>
        <color indexed="10"/>
        <rFont val="Arial Narrow"/>
        <family val="2"/>
      </rPr>
      <t>1158 y 1277</t>
    </r>
    <r>
      <rPr>
        <sz val="11"/>
        <rFont val="Arial Narrow"/>
        <family val="2"/>
      </rPr>
      <t xml:space="preserve"> (DIVIDIDO EN TRES METAS), </t>
    </r>
    <r>
      <rPr>
        <sz val="11"/>
        <color indexed="10"/>
        <rFont val="Arial Narrow"/>
        <family val="2"/>
      </rPr>
      <t>1195</t>
    </r>
    <r>
      <rPr>
        <sz val="11"/>
        <rFont val="Arial Narrow"/>
        <family val="2"/>
      </rPr>
      <t xml:space="preserve"> (DIVIDIDO EN TRES METAS)</t>
    </r>
  </si>
  <si>
    <r>
      <t>Crps: CRP:</t>
    </r>
    <r>
      <rPr>
        <sz val="11"/>
        <color indexed="10"/>
        <rFont val="Arial Narrow"/>
        <family val="2"/>
      </rPr>
      <t>1076</t>
    </r>
    <r>
      <rPr>
        <sz val="11"/>
        <color indexed="8"/>
        <rFont val="Arial Narrow"/>
        <family val="2"/>
      </rPr>
      <t xml:space="preserve"> (DIVIDIDO EN TRES METAS), 919, 1213, 1299
</t>
    </r>
  </si>
  <si>
    <t>Crps: 676, 972, 1043, 1211, 1302, 1307</t>
  </si>
  <si>
    <t>Crps: 1074 , 1202(Dividio en 4 metas)</t>
  </si>
  <si>
    <t>Crps: 1202(Dividio en 4 metas)</t>
  </si>
  <si>
    <t>Crps: 876, 689, 1289, 1311, 1387</t>
  </si>
  <si>
    <t>Crps: 799, 1306, 1334</t>
  </si>
  <si>
    <r>
      <t xml:space="preserve">Crps:920 (920.000.000), </t>
    </r>
    <r>
      <rPr>
        <sz val="11"/>
        <color indexed="10"/>
        <rFont val="Arial Narrow"/>
        <family val="2"/>
      </rPr>
      <t>114 y 14087</t>
    </r>
    <r>
      <rPr>
        <sz val="11"/>
        <rFont val="Arial Narrow"/>
        <family val="2"/>
      </rPr>
      <t xml:space="preserve"> (DIVIDIDO EN TRES METAS), </t>
    </r>
    <r>
      <rPr>
        <sz val="11"/>
        <color indexed="10"/>
        <rFont val="Arial Narrow"/>
        <family val="2"/>
      </rPr>
      <t>1146 y 1409</t>
    </r>
    <r>
      <rPr>
        <sz val="11"/>
        <rFont val="Arial Narrow"/>
        <family val="2"/>
      </rPr>
      <t xml:space="preserve"> (DIVIDIDO EN TRES METAS)</t>
    </r>
  </si>
  <si>
    <r>
      <t xml:space="preserve">Crps:920 (33.148.632), </t>
    </r>
    <r>
      <rPr>
        <sz val="11"/>
        <color indexed="10"/>
        <rFont val="Arial Narrow"/>
        <family val="2"/>
      </rPr>
      <t>1147 y 1408</t>
    </r>
    <r>
      <rPr>
        <sz val="11"/>
        <rFont val="Arial Narrow"/>
        <family val="2"/>
      </rPr>
      <t xml:space="preserve"> (DIVIDIDO EN TRES METAS), </t>
    </r>
    <r>
      <rPr>
        <sz val="11"/>
        <color indexed="10"/>
        <rFont val="Arial Narrow"/>
        <family val="2"/>
      </rPr>
      <t>1146 y 1409</t>
    </r>
    <r>
      <rPr>
        <sz val="11"/>
        <rFont val="Arial Narrow"/>
        <family val="2"/>
      </rPr>
      <t xml:space="preserve"> (DIVIDIDO EN TRES METAS)</t>
    </r>
  </si>
  <si>
    <r>
      <t xml:space="preserve">Crps: 759, 760, 761, 767, 920 (607.678.322), </t>
    </r>
    <r>
      <rPr>
        <sz val="11"/>
        <color indexed="10"/>
        <rFont val="Arial Narrow"/>
        <family val="2"/>
      </rPr>
      <t>1147 y 1408</t>
    </r>
    <r>
      <rPr>
        <sz val="11"/>
        <rFont val="Arial Narrow"/>
        <family val="2"/>
      </rPr>
      <t xml:space="preserve"> (DIVIDIDO EN TRES METAS), </t>
    </r>
    <r>
      <rPr>
        <sz val="11"/>
        <color indexed="10"/>
        <rFont val="Arial Narrow"/>
        <family val="2"/>
      </rPr>
      <t>1146 y 1409</t>
    </r>
    <r>
      <rPr>
        <sz val="11"/>
        <rFont val="Arial Narrow"/>
        <family val="2"/>
      </rPr>
      <t xml:space="preserve"> (DIVIDIDO EN TRES METAS), 1395, 1400, 1407, 1436</t>
    </r>
  </si>
  <si>
    <t>Crps:  728, 729, 736, 737, 738, 746, 757, 792, 820, 848, 874, 837, 920 (5.439.173.046), 922, 941, 926, 944, 945,987, 1119, 1120, 1384, 1396, 1397, 1398, 1399, 1424, 1440,1441, 1442, 1443, 1636, 1637</t>
  </si>
  <si>
    <t>Crps: 1295</t>
  </si>
  <si>
    <t>Crps:797, 985, 997, 1531</t>
  </si>
  <si>
    <t>Crps 973 , 899, 1194, 1285, 1564</t>
  </si>
  <si>
    <t>Crps: 827, 1629, 1308
UNA PARTE DE ESTA META SE CUMPLE A TRAVÉS DE CONTRATO DE PYCTO 1037</t>
  </si>
  <si>
    <t>Crps:770, 1362</t>
  </si>
  <si>
    <t>Crps:   1005,  850, 857, 1310, 1366, 1383
 Con los recursos se hicieron los eventos relacionados con los cabildos POT y rendición de cuentas, Para la vigencia 2014  la meta se cumple con la gestion de la oficina de particpacion y los contratistas Edgar moreno, Paula Yate, Gustavo Alvarado y Armando Martinez Pineda</t>
  </si>
  <si>
    <t>Crp: 1619 (Dividido en tres) "Plan 75 /100"</t>
  </si>
  <si>
    <t>Crps: 1619 (Dividido en tres), 1346, 1303, 1072, 1073, 1185,  1209, 1338,  1214, 1423, 1318, 1352, 1355, 1358, 1361, 1536, 1365, 1414, 1417, 1439. Meta se cumple mediante gestion de Los profesionales Alexander Rojas cruz, Alvaro Medina Romero y Hipolito Acosta Forero</t>
  </si>
  <si>
    <t>Crps: 840, 940, 1049, 1619 (Dividido en tres), 1294,1315, 1323, 1327,1332,1343, 1614, 1393, 1461, 1472, 1527
La meta se incrementa gracias a la gestion de la oficina Territorios de vida y paz  y su trabajo en el "Plan 75 /100"</t>
  </si>
  <si>
    <r>
      <t>Crp:</t>
    </r>
    <r>
      <rPr>
        <sz val="11"/>
        <color indexed="10"/>
        <rFont val="Arial Narrow"/>
        <family val="2"/>
      </rPr>
      <t>1476</t>
    </r>
  </si>
  <si>
    <r>
      <t xml:space="preserve">Crps: </t>
    </r>
    <r>
      <rPr>
        <sz val="11"/>
        <color indexed="10"/>
        <rFont val="Arial Narrow"/>
        <family val="2"/>
      </rPr>
      <t xml:space="preserve">1097 y 1276 </t>
    </r>
    <r>
      <rPr>
        <sz val="11"/>
        <rFont val="Arial Narrow"/>
        <family val="2"/>
      </rPr>
      <t xml:space="preserve"> (DIVIDIDO EN TRES METAS), </t>
    </r>
    <r>
      <rPr>
        <sz val="11"/>
        <color indexed="10"/>
        <rFont val="Arial Narrow"/>
        <family val="2"/>
      </rPr>
      <t>115</t>
    </r>
    <r>
      <rPr>
        <sz val="11"/>
        <color indexed="10"/>
        <rFont val="Arial Narrow"/>
        <family val="2"/>
      </rPr>
      <t>8  y 127</t>
    </r>
    <r>
      <rPr>
        <sz val="11"/>
        <rFont val="Arial Narrow"/>
        <family val="2"/>
      </rPr>
      <t xml:space="preserve">7 (DIVIDIDO EN TRES METAS), </t>
    </r>
    <r>
      <rPr>
        <sz val="11"/>
        <color indexed="10"/>
        <rFont val="Arial Narrow"/>
        <family val="2"/>
      </rPr>
      <t>1195</t>
    </r>
    <r>
      <rPr>
        <sz val="11"/>
        <rFont val="Arial Narrow"/>
        <family val="2"/>
      </rPr>
      <t xml:space="preserve"> (DIVIDIDO EN TRES METAS)</t>
    </r>
  </si>
  <si>
    <r>
      <t>Crps: 551,</t>
    </r>
    <r>
      <rPr>
        <sz val="11"/>
        <color indexed="10"/>
        <rFont val="Arial Narrow"/>
        <family val="2"/>
      </rPr>
      <t xml:space="preserve"> 11408, 1409</t>
    </r>
  </si>
  <si>
    <t>Se realizó a través de gestión con la maquinaria con la que cuenta la alcaldía (con recursos propios)</t>
  </si>
  <si>
    <t>Se llevó a cabo por gestión</t>
  </si>
  <si>
    <t>Observaciones frente al cumplimiento de metas 2015</t>
  </si>
  <si>
    <t>Observaciones frente al cumplimiento de metas 2016</t>
  </si>
  <si>
    <t>Suma de 2.0163</t>
  </si>
  <si>
    <t>Suma de 2.0164</t>
  </si>
  <si>
    <t>Crps: 939</t>
  </si>
  <si>
    <t>Crps: 940, 941, 947</t>
  </si>
  <si>
    <t>Crps: 1044, 1045</t>
  </si>
  <si>
    <t>CRPS:1238</t>
  </si>
  <si>
    <t>CRPS:1225, 1226, 1227, 1228</t>
  </si>
  <si>
    <t>CRPS:1224</t>
  </si>
  <si>
    <t>CRPS:1273</t>
  </si>
  <si>
    <t>Crps: 946, 1016, 1056, 1057, 1060, 1061, 1076, 1077, 1078, 1115</t>
  </si>
  <si>
    <t>CRPS:1083, 1088, 1316, 1371</t>
  </si>
  <si>
    <t>CRPS:1179</t>
  </si>
  <si>
    <t>CRPS:1240</t>
  </si>
  <si>
    <t>CRPS:1279</t>
  </si>
  <si>
    <t>Crps: 1069, 1081,1082</t>
  </si>
  <si>
    <t>CRPS:1276</t>
  </si>
  <si>
    <t>CRPS:1370, 1276</t>
  </si>
  <si>
    <t>CRPS:1089, 1276</t>
  </si>
  <si>
    <t>CRPS:1307</t>
  </si>
  <si>
    <t>CRPS:1310, 1223</t>
  </si>
  <si>
    <t>CRPS:1223</t>
  </si>
  <si>
    <t>CRPS:1280</t>
  </si>
  <si>
    <t>CRPS: 565, 787, 1231</t>
  </si>
  <si>
    <t>CRPS:1278</t>
  </si>
  <si>
    <t>Crps: 1018, 1320</t>
  </si>
  <si>
    <t>CRps: 945,1129</t>
  </si>
  <si>
    <t>CRPS:1178</t>
  </si>
  <si>
    <t>CRPS:1271</t>
  </si>
  <si>
    <t>CRPS:1095, 1096, 1067, 1336, 1278</t>
  </si>
  <si>
    <t>CRPS:1218, 1278</t>
  </si>
  <si>
    <t>crps:1272</t>
  </si>
  <si>
    <t>crps:1274</t>
  </si>
  <si>
    <t>RESULTADO POR SECTOR (Corte a 31 de Diciembre de 2016)</t>
  </si>
  <si>
    <t>CRPS:1269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</si>
</sst>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 #,##0.00_ ;_ * \-#,##0.00_ ;_ * &quot;-&quot;??_ ;_ @_ "/>
    <numFmt numFmtId="168" formatCode="#,##0.0"/>
    <numFmt numFmtId="169" formatCode="_ * #,##0.00_ ;_ * \-#,##0.00_ ;_ * \-??_ ;_ @_ "/>
    <numFmt numFmtId="170" formatCode="_-* #,##0_-;\-* #,##0_-;_-* \-_-;_-@_-"/>
    <numFmt numFmtId="171" formatCode="_-* #,##0.00_-;\-* #,##0.00_-;_-* \-??_-;_-@_-"/>
    <numFmt numFmtId="172" formatCode="#,##0_ ;\-#,##0\ "/>
  </numFmts>
  <fonts count="52" x14ac:knownFonts="1">
    <font>
      <sz val="11"/>
      <color theme="1"/>
      <name val="Calibri"/>
      <family val="2"/>
      <scheme val="minor"/>
    </font>
    <font>
      <sz val="11"/>
      <color indexed="8"/>
      <name val="Calibri"/>
      <family val="2"/>
    </font>
    <font>
      <sz val="11"/>
      <color indexed="8"/>
      <name val="Calibri"/>
      <family val="2"/>
    </font>
    <font>
      <sz val="8"/>
      <name val="Calibri"/>
      <family val="2"/>
    </font>
    <font>
      <sz val="10"/>
      <name val="Arial"/>
      <family val="2"/>
    </font>
    <font>
      <sz val="10"/>
      <color indexed="8"/>
      <name val="Arial Narrow"/>
      <family val="2"/>
    </font>
    <font>
      <sz val="12"/>
      <color indexed="8"/>
      <name val="Arial Narrow"/>
      <family val="2"/>
    </font>
    <font>
      <b/>
      <sz val="12"/>
      <color indexed="9"/>
      <name val="Arial Narrow"/>
      <family val="2"/>
    </font>
    <font>
      <b/>
      <sz val="10"/>
      <color indexed="9"/>
      <name val="Arial Narrow"/>
      <family val="2"/>
    </font>
    <font>
      <sz val="10"/>
      <name val="Arial Narrow"/>
      <family val="2"/>
    </font>
    <font>
      <sz val="10"/>
      <color indexed="10"/>
      <name val="Arial Narrow"/>
      <family val="2"/>
    </font>
    <font>
      <sz val="10"/>
      <name val="Calibri"/>
      <family val="2"/>
    </font>
    <font>
      <sz val="11"/>
      <color indexed="8"/>
      <name val="Calibri"/>
      <family val="2"/>
    </font>
    <font>
      <b/>
      <sz val="10"/>
      <color indexed="9"/>
      <name val="Arial Narrow"/>
      <family val="2"/>
    </font>
    <font>
      <sz val="8"/>
      <name val="Calibri"/>
      <family val="2"/>
    </font>
    <font>
      <b/>
      <sz val="10"/>
      <name val="Calibri"/>
      <family val="2"/>
    </font>
    <font>
      <sz val="11"/>
      <color indexed="8"/>
      <name val="Arial Narrow"/>
      <family val="2"/>
    </font>
    <font>
      <b/>
      <sz val="11"/>
      <color indexed="8"/>
      <name val="Calibri"/>
      <family val="2"/>
    </font>
    <font>
      <sz val="11"/>
      <name val="Arial Narrow"/>
      <family val="2"/>
    </font>
    <font>
      <sz val="11"/>
      <color indexed="8"/>
      <name val="Calibri"/>
      <family val="2"/>
    </font>
    <font>
      <sz val="11"/>
      <color indexed="10"/>
      <name val="Calibri"/>
      <family val="2"/>
    </font>
    <font>
      <b/>
      <sz val="11"/>
      <color indexed="52"/>
      <name val="Calibri"/>
      <family val="2"/>
    </font>
    <font>
      <b/>
      <sz val="11"/>
      <color indexed="9"/>
      <name val="Calibri"/>
      <family val="2"/>
    </font>
    <font>
      <sz val="11"/>
      <color indexed="17"/>
      <name val="Calibri"/>
      <family val="2"/>
    </font>
    <font>
      <i/>
      <sz val="11"/>
      <color indexed="23"/>
      <name val="Calibri"/>
      <family val="2"/>
    </font>
    <font>
      <sz val="12"/>
      <color indexed="8"/>
      <name val="Calibri"/>
      <family val="2"/>
    </font>
    <font>
      <b/>
      <sz val="11"/>
      <color indexed="8"/>
      <name val="Calibri"/>
      <family val="2"/>
    </font>
    <font>
      <sz val="10"/>
      <color indexed="8"/>
      <name val="Arial Narrow"/>
      <family val="2"/>
    </font>
    <font>
      <sz val="10"/>
      <color indexed="8"/>
      <name val="Calibri"/>
      <family val="2"/>
    </font>
    <font>
      <sz val="10"/>
      <color indexed="10"/>
      <name val="Calibri"/>
      <family val="2"/>
    </font>
    <font>
      <b/>
      <sz val="12"/>
      <color indexed="9"/>
      <name val="Calibri"/>
      <family val="2"/>
    </font>
    <font>
      <b/>
      <sz val="10"/>
      <color indexed="9"/>
      <name val="Calibri"/>
      <family val="2"/>
    </font>
    <font>
      <b/>
      <sz val="10"/>
      <name val="Calibri"/>
      <family val="2"/>
    </font>
    <font>
      <b/>
      <sz val="11"/>
      <color indexed="8"/>
      <name val="Calibri"/>
      <family val="2"/>
    </font>
    <font>
      <sz val="10"/>
      <name val="Calibri"/>
      <family val="2"/>
    </font>
    <font>
      <sz val="11"/>
      <color indexed="63"/>
      <name val="Arial Narrow"/>
      <family val="2"/>
    </font>
    <font>
      <b/>
      <sz val="14"/>
      <color indexed="9"/>
      <name val="Calibri"/>
      <family val="2"/>
    </font>
    <font>
      <b/>
      <sz val="11"/>
      <color indexed="9"/>
      <name val="Calibri"/>
      <family val="2"/>
    </font>
    <font>
      <b/>
      <sz val="11"/>
      <color indexed="62"/>
      <name val="Calibri"/>
      <family val="2"/>
    </font>
    <font>
      <sz val="11"/>
      <color indexed="8"/>
      <name val="Calibri"/>
      <family val="2"/>
    </font>
    <font>
      <b/>
      <sz val="15"/>
      <color indexed="62"/>
      <name val="Calibri"/>
      <family val="2"/>
    </font>
    <font>
      <b/>
      <sz val="13"/>
      <color indexed="62"/>
      <name val="Calibri"/>
      <family val="2"/>
    </font>
    <font>
      <sz val="12"/>
      <color theme="1"/>
      <name val="Calibri"/>
      <family val="2"/>
      <scheme val="minor"/>
    </font>
    <font>
      <u/>
      <sz val="11"/>
      <color theme="10"/>
      <name val="Calibri"/>
      <family val="2"/>
      <scheme val="minor"/>
    </font>
    <font>
      <u/>
      <sz val="11"/>
      <color theme="11"/>
      <name val="Calibri"/>
      <family val="2"/>
      <scheme val="minor"/>
    </font>
    <font>
      <b/>
      <sz val="11"/>
      <color indexed="9"/>
      <name val="Calibri"/>
      <family val="2"/>
      <scheme val="minor"/>
    </font>
    <font>
      <b/>
      <sz val="11"/>
      <name val="Calibri"/>
      <family val="2"/>
      <scheme val="minor"/>
    </font>
    <font>
      <sz val="11"/>
      <color rgb="FF000000"/>
      <name val="Calibri"/>
      <family val="2"/>
      <charset val="1"/>
    </font>
    <font>
      <b/>
      <sz val="11"/>
      <color rgb="FF000000"/>
      <name val="Calibri"/>
      <family val="2"/>
      <charset val="1"/>
    </font>
    <font>
      <b/>
      <sz val="11"/>
      <color theme="1"/>
      <name val="Calibri"/>
      <family val="2"/>
      <scheme val="minor"/>
    </font>
    <font>
      <b/>
      <sz val="11"/>
      <color indexed="10"/>
      <name val="Arial Narrow"/>
      <family val="2"/>
    </font>
    <font>
      <sz val="11"/>
      <color indexed="10"/>
      <name val="Arial Narrow"/>
      <family val="2"/>
    </font>
  </fonts>
  <fills count="20">
    <fill>
      <patternFill patternType="none"/>
    </fill>
    <fill>
      <patternFill patternType="gray125"/>
    </fill>
    <fill>
      <patternFill patternType="solid">
        <fgColor indexed="9"/>
      </patternFill>
    </fill>
    <fill>
      <patternFill patternType="solid">
        <fgColor indexed="42"/>
      </patternFill>
    </fill>
    <fill>
      <patternFill patternType="solid">
        <fgColor indexed="55"/>
      </patternFill>
    </fill>
    <fill>
      <patternFill patternType="solid">
        <fgColor indexed="43"/>
      </patternFill>
    </fill>
    <fill>
      <patternFill patternType="solid">
        <fgColor indexed="13"/>
        <bgColor indexed="64"/>
      </patternFill>
    </fill>
    <fill>
      <patternFill patternType="solid">
        <fgColor indexed="45"/>
        <bgColor indexed="64"/>
      </patternFill>
    </fill>
    <fill>
      <patternFill patternType="solid">
        <fgColor indexed="10"/>
        <bgColor indexed="64"/>
      </patternFill>
    </fill>
    <fill>
      <patternFill patternType="solid">
        <fgColor indexed="62"/>
        <bgColor indexed="64"/>
      </patternFill>
    </fill>
    <fill>
      <patternFill patternType="solid">
        <fgColor indexed="9"/>
        <bgColor indexed="64"/>
      </patternFill>
    </fill>
    <fill>
      <patternFill patternType="solid">
        <fgColor indexed="55"/>
        <bgColor indexed="64"/>
      </patternFill>
    </fill>
    <fill>
      <patternFill patternType="solid">
        <fgColor indexed="9"/>
        <bgColor indexed="8"/>
      </patternFill>
    </fill>
    <fill>
      <patternFill patternType="solid">
        <fgColor rgb="FF000090"/>
        <bgColor indexed="64"/>
      </patternFill>
    </fill>
    <fill>
      <patternFill patternType="solid">
        <fgColor theme="4" tint="0.59999389629810485"/>
        <bgColor indexed="64"/>
      </patternFill>
    </fill>
    <fill>
      <patternFill patternType="solid">
        <fgColor rgb="FF3366FF"/>
        <bgColor indexed="64"/>
      </patternFill>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medium">
        <color indexed="49"/>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327">
    <xf numFmtId="0" fontId="0" fillId="0" borderId="0"/>
    <xf numFmtId="0" fontId="23" fillId="3" borderId="0" applyNumberFormat="0" applyBorder="0" applyAlignment="0" applyProtection="0"/>
    <xf numFmtId="0" fontId="21" fillId="2" borderId="1" applyNumberFormat="0" applyAlignment="0" applyProtection="0"/>
    <xf numFmtId="0" fontId="37" fillId="4" borderId="2" applyNumberFormat="0" applyAlignment="0" applyProtection="0"/>
    <xf numFmtId="170" fontId="39" fillId="0" borderId="0"/>
    <xf numFmtId="0" fontId="17" fillId="0" borderId="0"/>
    <xf numFmtId="165" fontId="19" fillId="0" borderId="0" applyFont="0" applyFill="0" applyBorder="0" applyAlignment="0" applyProtection="0"/>
    <xf numFmtId="165" fontId="2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2"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6" fontId="25" fillId="0" borderId="0" applyFont="0" applyFill="0" applyBorder="0" applyAlignment="0" applyProtection="0"/>
    <xf numFmtId="0" fontId="4" fillId="0" borderId="0"/>
    <xf numFmtId="0" fontId="4" fillId="0" borderId="0"/>
    <xf numFmtId="0" fontId="4" fillId="0" borderId="0"/>
    <xf numFmtId="0" fontId="42" fillId="0" borderId="0"/>
    <xf numFmtId="0" fontId="2" fillId="0" borderId="0"/>
    <xf numFmtId="0" fontId="4" fillId="0" borderId="0"/>
    <xf numFmtId="0" fontId="1" fillId="5" borderId="4" applyNumberFormat="0" applyFont="0" applyAlignment="0" applyProtection="0"/>
    <xf numFmtId="9" fontId="2" fillId="0" borderId="0" applyFont="0" applyFill="0" applyBorder="0" applyAlignment="0" applyProtection="0"/>
    <xf numFmtId="9" fontId="2" fillId="0" borderId="0" applyFill="0" applyBorder="0" applyAlignment="0" applyProtection="0"/>
    <xf numFmtId="9" fontId="25"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40" fillId="0" borderId="5" applyNumberFormat="0" applyFill="0" applyAlignment="0" applyProtection="0"/>
    <xf numFmtId="0" fontId="41" fillId="0" borderId="3" applyNumberFormat="0" applyFill="0" applyAlignment="0" applyProtection="0"/>
    <xf numFmtId="0" fontId="38" fillId="0" borderId="6"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7" fillId="0" borderId="0"/>
    <xf numFmtId="0" fontId="48" fillId="0" borderId="0"/>
    <xf numFmtId="170" fontId="47" fillId="0" borderId="0"/>
    <xf numFmtId="9" fontId="47" fillId="0" borderId="0"/>
    <xf numFmtId="171" fontId="47" fillId="0" borderId="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170" fontId="47" fillId="0" borderId="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 fillId="0" borderId="0"/>
    <xf numFmtId="0" fontId="17" fillId="0" borderId="0"/>
    <xf numFmtId="170" fontId="1" fillId="0" borderId="0"/>
    <xf numFmtId="9" fontId="1" fillId="0" borderId="0"/>
    <xf numFmtId="0" fontId="1" fillId="0" borderId="0"/>
    <xf numFmtId="171" fontId="1" fillId="0" borderId="0"/>
    <xf numFmtId="0" fontId="1" fillId="0" borderId="0"/>
    <xf numFmtId="0" fontId="1" fillId="0" borderId="0">
      <alignment horizontal="left"/>
    </xf>
    <xf numFmtId="0" fontId="1" fillId="0" borderId="0"/>
    <xf numFmtId="170" fontId="1" fillId="0" borderId="0"/>
    <xf numFmtId="170" fontId="1" fillId="0" borderId="0"/>
    <xf numFmtId="170" fontId="1" fillId="0" borderId="0"/>
    <xf numFmtId="0" fontId="4" fillId="0" borderId="0"/>
    <xf numFmtId="0" fontId="4" fillId="0" borderId="0"/>
    <xf numFmtId="0" fontId="17" fillId="0" borderId="0"/>
    <xf numFmtId="0" fontId="17" fillId="0" borderId="0">
      <alignment horizontal="left"/>
    </xf>
    <xf numFmtId="0" fontId="1" fillId="0" borderId="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207">
    <xf numFmtId="0" fontId="0" fillId="0" borderId="0" xfId="0"/>
    <xf numFmtId="0" fontId="0" fillId="0" borderId="0" xfId="0" applyProtection="1"/>
    <xf numFmtId="0" fontId="4" fillId="0" borderId="7" xfId="0" applyFont="1" applyFill="1" applyBorder="1" applyAlignment="1" applyProtection="1">
      <alignment vertical="center" wrapText="1"/>
    </xf>
    <xf numFmtId="0" fontId="4" fillId="0" borderId="8" xfId="0" applyFont="1" applyFill="1" applyBorder="1" applyAlignment="1" applyProtection="1">
      <alignment vertical="center" wrapText="1"/>
    </xf>
    <xf numFmtId="0" fontId="0" fillId="0" borderId="0" xfId="0" applyAlignment="1" applyProtection="1">
      <alignment wrapText="1"/>
    </xf>
    <xf numFmtId="0" fontId="0" fillId="0" borderId="0" xfId="0" applyAlignment="1">
      <alignment wrapText="1"/>
    </xf>
    <xf numFmtId="0" fontId="0" fillId="0" borderId="0" xfId="0" applyAlignment="1" applyProtection="1">
      <alignment horizontal="left" vertical="center" wrapText="1"/>
    </xf>
    <xf numFmtId="0" fontId="0" fillId="0" borderId="0" xfId="0" applyAlignment="1" applyProtection="1">
      <alignment vertical="center"/>
    </xf>
    <xf numFmtId="0" fontId="0" fillId="0" borderId="0" xfId="0" applyAlignment="1" applyProtection="1">
      <alignment horizontal="center" vertical="center"/>
    </xf>
    <xf numFmtId="0" fontId="0" fillId="0" borderId="0" xfId="0" applyAlignment="1" applyProtection="1">
      <alignment vertical="center" wrapText="1"/>
    </xf>
    <xf numFmtId="0" fontId="0" fillId="0" borderId="0" xfId="0" applyAlignment="1" applyProtection="1">
      <alignment horizontal="center" vertical="center" wrapText="1"/>
    </xf>
    <xf numFmtId="0" fontId="0" fillId="6" borderId="0" xfId="0" applyFill="1" applyAlignment="1" applyProtection="1">
      <alignment horizontal="center" vertical="center"/>
    </xf>
    <xf numFmtId="0" fontId="4" fillId="6" borderId="8" xfId="0" applyFont="1" applyFill="1" applyBorder="1" applyAlignment="1" applyProtection="1">
      <alignment vertical="center" wrapText="1"/>
    </xf>
    <xf numFmtId="0" fontId="4" fillId="7" borderId="8" xfId="0" applyFont="1" applyFill="1" applyBorder="1" applyAlignment="1" applyProtection="1">
      <alignment vertical="center" wrapText="1"/>
    </xf>
    <xf numFmtId="0" fontId="0" fillId="7" borderId="0" xfId="0" applyFill="1" applyAlignment="1" applyProtection="1">
      <alignment horizontal="center" vertical="center"/>
    </xf>
    <xf numFmtId="0" fontId="6" fillId="0" borderId="0" xfId="0" applyFont="1" applyAlignment="1" applyProtection="1">
      <alignment horizontal="left" vertical="center" wrapText="1"/>
    </xf>
    <xf numFmtId="0" fontId="8" fillId="8" borderId="7" xfId="0" applyFont="1" applyFill="1" applyBorder="1" applyAlignment="1">
      <alignment horizontal="center" vertical="center" wrapText="1"/>
    </xf>
    <xf numFmtId="0" fontId="8" fillId="8" borderId="0" xfId="0" applyFont="1" applyFill="1" applyAlignment="1">
      <alignment horizontal="center" vertical="center"/>
    </xf>
    <xf numFmtId="0" fontId="8" fillId="9" borderId="8" xfId="0" applyFont="1" applyFill="1" applyBorder="1" applyAlignment="1">
      <alignment horizontal="center" vertical="center" wrapText="1"/>
    </xf>
    <xf numFmtId="0" fontId="13" fillId="9" borderId="8" xfId="0" applyFont="1" applyFill="1" applyBorder="1" applyAlignment="1">
      <alignment horizontal="center" vertical="center"/>
    </xf>
    <xf numFmtId="0" fontId="9" fillId="10" borderId="9" xfId="0" applyFont="1" applyFill="1" applyBorder="1" applyAlignment="1">
      <alignment horizontal="center" vertical="center" wrapText="1"/>
    </xf>
    <xf numFmtId="0" fontId="9" fillId="10" borderId="9" xfId="0" applyFont="1" applyFill="1" applyBorder="1" applyAlignment="1">
      <alignment vertical="center" wrapText="1"/>
    </xf>
    <xf numFmtId="0" fontId="10" fillId="0" borderId="8" xfId="0" applyFont="1" applyBorder="1" applyAlignment="1">
      <alignment vertical="center"/>
    </xf>
    <xf numFmtId="0" fontId="9" fillId="10" borderId="8" xfId="0" applyFont="1" applyFill="1" applyBorder="1" applyAlignment="1">
      <alignment horizontal="left" vertical="center" wrapText="1"/>
    </xf>
    <xf numFmtId="0" fontId="9" fillId="0" borderId="8" xfId="0" applyFont="1" applyBorder="1" applyAlignment="1">
      <alignment horizontal="center" vertical="center"/>
    </xf>
    <xf numFmtId="0" fontId="9" fillId="0" borderId="8" xfId="0" applyFont="1" applyBorder="1" applyAlignment="1">
      <alignment vertical="center"/>
    </xf>
    <xf numFmtId="0" fontId="9" fillId="0" borderId="8" xfId="0" applyFont="1" applyBorder="1" applyAlignment="1">
      <alignment horizontal="left" vertical="center" wrapText="1"/>
    </xf>
    <xf numFmtId="0" fontId="9" fillId="0" borderId="7" xfId="0" applyFont="1" applyBorder="1" applyAlignment="1">
      <alignment horizontal="left" vertical="center" wrapText="1"/>
    </xf>
    <xf numFmtId="0" fontId="9" fillId="10" borderId="8" xfId="0" applyFont="1" applyFill="1" applyBorder="1" applyAlignment="1">
      <alignment horizontal="center" vertical="center" wrapText="1"/>
    </xf>
    <xf numFmtId="0" fontId="9" fillId="10" borderId="8" xfId="0" applyFont="1" applyFill="1" applyBorder="1" applyAlignment="1">
      <alignment vertical="center" wrapText="1"/>
    </xf>
    <xf numFmtId="0" fontId="9" fillId="0" borderId="0" xfId="0" applyFont="1" applyAlignment="1">
      <alignment vertical="center"/>
    </xf>
    <xf numFmtId="0" fontId="5" fillId="0" borderId="9" xfId="0" applyFont="1" applyBorder="1" applyAlignment="1" applyProtection="1">
      <alignment horizontal="center" vertical="center" wrapText="1"/>
      <protection locked="0"/>
    </xf>
    <xf numFmtId="0" fontId="9" fillId="10" borderId="7" xfId="0" applyFont="1" applyFill="1" applyBorder="1" applyAlignment="1">
      <alignment horizontal="left" vertical="center" wrapText="1"/>
    </xf>
    <xf numFmtId="0" fontId="9" fillId="0" borderId="8" xfId="0" applyNumberFormat="1" applyFont="1" applyFill="1" applyBorder="1" applyAlignment="1" applyProtection="1">
      <alignment horizontal="left" vertical="center" wrapText="1"/>
      <protection locked="0"/>
    </xf>
    <xf numFmtId="0" fontId="9" fillId="10" borderId="8" xfId="0" applyNumberFormat="1" applyFont="1" applyFill="1" applyBorder="1" applyAlignment="1" applyProtection="1">
      <alignment horizontal="left" vertical="center" wrapText="1"/>
      <protection locked="0"/>
    </xf>
    <xf numFmtId="0" fontId="9" fillId="10" borderId="7" xfId="0" applyFont="1" applyFill="1" applyBorder="1" applyAlignment="1">
      <alignment horizontal="center" vertical="center" wrapText="1"/>
    </xf>
    <xf numFmtId="0" fontId="5" fillId="0" borderId="8" xfId="0" applyNumberFormat="1" applyFont="1" applyFill="1" applyBorder="1" applyAlignment="1" applyProtection="1">
      <alignment horizontal="center" vertical="center" wrapText="1"/>
      <protection locked="0"/>
    </xf>
    <xf numFmtId="0" fontId="5" fillId="0" borderId="8" xfId="0" applyNumberFormat="1" applyFont="1" applyFill="1" applyBorder="1" applyAlignment="1" applyProtection="1">
      <alignment vertical="center" wrapText="1"/>
      <protection locked="0"/>
    </xf>
    <xf numFmtId="0" fontId="9" fillId="0" borderId="7" xfId="0" applyNumberFormat="1" applyFont="1" applyFill="1" applyBorder="1" applyAlignment="1" applyProtection="1">
      <alignment horizontal="left" vertical="center" wrapText="1"/>
      <protection locked="0"/>
    </xf>
    <xf numFmtId="0" fontId="5" fillId="0" borderId="9" xfId="0" applyFont="1" applyBorder="1" applyAlignment="1" applyProtection="1">
      <alignment vertical="center" wrapText="1"/>
      <protection locked="0"/>
    </xf>
    <xf numFmtId="0" fontId="5" fillId="0" borderId="8" xfId="0" applyNumberFormat="1" applyFont="1" applyFill="1" applyBorder="1" applyAlignment="1" applyProtection="1">
      <alignment horizontal="left" vertical="center" wrapText="1"/>
      <protection locked="0"/>
    </xf>
    <xf numFmtId="0" fontId="0" fillId="10" borderId="0" xfId="0" applyFill="1"/>
    <xf numFmtId="0" fontId="11" fillId="10" borderId="0" xfId="0" applyFont="1" applyFill="1" applyBorder="1" applyAlignment="1">
      <alignment vertical="center"/>
    </xf>
    <xf numFmtId="0" fontId="27" fillId="0" borderId="8" xfId="0" applyFont="1" applyBorder="1" applyAlignment="1">
      <alignment horizontal="center" vertical="center" wrapText="1"/>
    </xf>
    <xf numFmtId="0" fontId="27" fillId="10" borderId="8" xfId="0" applyFont="1" applyFill="1" applyBorder="1" applyAlignment="1">
      <alignment horizontal="center" vertical="center" wrapText="1"/>
    </xf>
    <xf numFmtId="0" fontId="27" fillId="0" borderId="8" xfId="0" applyFont="1" applyBorder="1" applyAlignment="1">
      <alignment horizontal="left" vertical="center" wrapText="1"/>
    </xf>
    <xf numFmtId="0" fontId="27" fillId="10" borderId="8" xfId="0" applyFont="1" applyFill="1" applyBorder="1" applyAlignment="1">
      <alignment horizontal="left" vertical="center" wrapText="1"/>
    </xf>
    <xf numFmtId="0" fontId="0" fillId="10" borderId="8" xfId="0" applyFill="1" applyBorder="1" applyAlignment="1">
      <alignment horizontal="center" vertical="center"/>
    </xf>
    <xf numFmtId="0" fontId="0" fillId="10" borderId="8" xfId="0" applyFill="1" applyBorder="1" applyAlignment="1">
      <alignment horizontal="left" vertical="center"/>
    </xf>
    <xf numFmtId="0" fontId="0" fillId="10" borderId="0" xfId="0" applyFill="1" applyAlignment="1">
      <alignment horizontal="left" vertical="center" wrapText="1"/>
    </xf>
    <xf numFmtId="0" fontId="0" fillId="10" borderId="8" xfId="0" applyFill="1" applyBorder="1" applyAlignment="1">
      <alignment horizontal="center"/>
    </xf>
    <xf numFmtId="9" fontId="0" fillId="10" borderId="8" xfId="0" applyNumberFormat="1" applyFill="1" applyBorder="1" applyAlignment="1">
      <alignment horizontal="center"/>
    </xf>
    <xf numFmtId="9" fontId="19" fillId="10" borderId="8" xfId="42" applyFont="1" applyFill="1" applyBorder="1" applyAlignment="1">
      <alignment horizontal="center"/>
    </xf>
    <xf numFmtId="0" fontId="28" fillId="0" borderId="8" xfId="0" applyFont="1" applyBorder="1" applyAlignment="1" applyProtection="1">
      <alignment horizontal="center" vertical="center"/>
      <protection locked="0"/>
    </xf>
    <xf numFmtId="0" fontId="26" fillId="10" borderId="0" xfId="0" applyFont="1" applyFill="1"/>
    <xf numFmtId="0" fontId="15" fillId="10" borderId="0" xfId="0" applyFont="1" applyFill="1" applyBorder="1" applyAlignment="1">
      <alignment vertical="center"/>
    </xf>
    <xf numFmtId="0" fontId="29" fillId="10" borderId="0" xfId="0" applyFont="1" applyFill="1" applyBorder="1" applyAlignment="1">
      <alignment vertical="center" wrapText="1"/>
    </xf>
    <xf numFmtId="0" fontId="29" fillId="10" borderId="0" xfId="0" applyFont="1" applyFill="1" applyBorder="1" applyAlignment="1">
      <alignment vertical="center"/>
    </xf>
    <xf numFmtId="0" fontId="0" fillId="10" borderId="0" xfId="0" applyFill="1" applyAlignment="1">
      <alignment vertical="center"/>
    </xf>
    <xf numFmtId="0" fontId="28" fillId="0" borderId="0" xfId="0" applyFont="1" applyAlignment="1">
      <alignment horizontal="center" vertical="center"/>
    </xf>
    <xf numFmtId="0" fontId="28" fillId="10" borderId="8" xfId="0" applyFont="1" applyFill="1" applyBorder="1" applyAlignment="1">
      <alignment horizontal="center" vertical="center"/>
    </xf>
    <xf numFmtId="0" fontId="28" fillId="10" borderId="8" xfId="0" applyFont="1" applyFill="1" applyBorder="1" applyAlignment="1">
      <alignment horizontal="center" vertical="center" wrapText="1"/>
    </xf>
    <xf numFmtId="3" fontId="5" fillId="11" borderId="0" xfId="0" applyNumberFormat="1" applyFont="1" applyFill="1" applyBorder="1" applyAlignment="1" applyProtection="1">
      <alignment horizontal="center" vertical="center" wrapText="1"/>
      <protection locked="0"/>
    </xf>
    <xf numFmtId="0" fontId="5" fillId="11" borderId="0" xfId="0" applyFont="1" applyFill="1" applyBorder="1" applyAlignment="1" applyProtection="1">
      <alignment horizontal="center" vertical="center" wrapText="1"/>
      <protection locked="0"/>
    </xf>
    <xf numFmtId="0" fontId="5" fillId="11" borderId="0" xfId="0" applyNumberFormat="1" applyFont="1" applyFill="1" applyBorder="1" applyAlignment="1" applyProtection="1">
      <alignment horizontal="center" vertical="center" wrapText="1"/>
    </xf>
    <xf numFmtId="0" fontId="5" fillId="11" borderId="0" xfId="0" applyNumberFormat="1" applyFont="1" applyFill="1" applyBorder="1" applyAlignment="1" applyProtection="1">
      <alignment horizontal="center" vertical="center" wrapText="1"/>
      <protection locked="0"/>
    </xf>
    <xf numFmtId="0" fontId="5" fillId="11" borderId="0" xfId="0" applyNumberFormat="1" applyFont="1" applyFill="1" applyBorder="1" applyAlignment="1" applyProtection="1">
      <alignment horizontal="justify" vertical="center" wrapText="1"/>
      <protection locked="0"/>
    </xf>
    <xf numFmtId="0" fontId="5" fillId="11" borderId="0" xfId="0" applyFont="1" applyFill="1" applyBorder="1" applyAlignment="1" applyProtection="1">
      <alignment horizontal="left" vertical="center" wrapText="1"/>
      <protection locked="0"/>
    </xf>
    <xf numFmtId="0" fontId="5" fillId="11" borderId="0" xfId="0" applyFont="1" applyFill="1" applyBorder="1" applyAlignment="1" applyProtection="1">
      <alignment vertical="center" wrapText="1"/>
      <protection locked="0"/>
    </xf>
    <xf numFmtId="0" fontId="6" fillId="11" borderId="0" xfId="0" applyFont="1" applyFill="1" applyBorder="1" applyAlignment="1">
      <alignment vertical="center" wrapText="1"/>
    </xf>
    <xf numFmtId="0" fontId="0" fillId="10" borderId="8" xfId="0" applyFill="1" applyBorder="1" applyAlignment="1">
      <alignment vertical="center"/>
    </xf>
    <xf numFmtId="0" fontId="0" fillId="10" borderId="8" xfId="0" applyFill="1" applyBorder="1" applyAlignment="1">
      <alignment vertical="center" wrapText="1"/>
    </xf>
    <xf numFmtId="0" fontId="28" fillId="10" borderId="8" xfId="0" applyFont="1" applyFill="1" applyBorder="1" applyAlignment="1">
      <alignment vertical="center"/>
    </xf>
    <xf numFmtId="0" fontId="28" fillId="10" borderId="0" xfId="0" applyFont="1" applyFill="1" applyAlignment="1">
      <alignment horizontal="center" vertical="center"/>
    </xf>
    <xf numFmtId="0" fontId="28" fillId="10" borderId="0" xfId="0" applyFont="1" applyFill="1" applyAlignment="1">
      <alignment vertical="center"/>
    </xf>
    <xf numFmtId="9" fontId="28" fillId="10" borderId="8" xfId="42" applyFont="1" applyFill="1" applyBorder="1" applyAlignment="1">
      <alignment horizontal="center" vertical="center"/>
    </xf>
    <xf numFmtId="9" fontId="28" fillId="10" borderId="0" xfId="42" applyFont="1" applyFill="1" applyAlignment="1">
      <alignment horizontal="center" vertical="center"/>
    </xf>
    <xf numFmtId="9" fontId="28" fillId="10" borderId="8" xfId="0" applyNumberFormat="1" applyFont="1" applyFill="1" applyBorder="1" applyAlignment="1">
      <alignment horizontal="center" vertical="center"/>
    </xf>
    <xf numFmtId="0" fontId="28" fillId="10" borderId="0" xfId="0" applyFont="1" applyFill="1" applyBorder="1" applyAlignment="1">
      <alignment horizontal="center" vertical="center"/>
    </xf>
    <xf numFmtId="0" fontId="0" fillId="10" borderId="11" xfId="0" applyFill="1" applyBorder="1" applyAlignment="1">
      <alignment horizontal="center"/>
    </xf>
    <xf numFmtId="9" fontId="28" fillId="10" borderId="9" xfId="0" applyNumberFormat="1" applyFont="1" applyFill="1" applyBorder="1" applyAlignment="1">
      <alignment horizontal="center" vertical="center"/>
    </xf>
    <xf numFmtId="9" fontId="28" fillId="10" borderId="9" xfId="42" applyFont="1" applyFill="1" applyBorder="1" applyAlignment="1">
      <alignment horizontal="center" vertical="center"/>
    </xf>
    <xf numFmtId="0" fontId="0" fillId="10" borderId="12" xfId="0" applyFill="1" applyBorder="1" applyAlignment="1">
      <alignment horizontal="center"/>
    </xf>
    <xf numFmtId="0" fontId="0" fillId="10" borderId="9" xfId="0" applyFill="1" applyBorder="1" applyAlignment="1">
      <alignment horizontal="center"/>
    </xf>
    <xf numFmtId="9" fontId="19" fillId="10" borderId="9" xfId="42" applyFont="1" applyFill="1" applyBorder="1" applyAlignment="1">
      <alignment horizontal="center"/>
    </xf>
    <xf numFmtId="0" fontId="28" fillId="10" borderId="7" xfId="0" applyFont="1" applyFill="1" applyBorder="1" applyAlignment="1">
      <alignment horizontal="center" vertical="center"/>
    </xf>
    <xf numFmtId="9" fontId="28" fillId="10" borderId="7" xfId="0" applyNumberFormat="1" applyFont="1" applyFill="1" applyBorder="1" applyAlignment="1">
      <alignment horizontal="center" vertical="center"/>
    </xf>
    <xf numFmtId="0" fontId="0" fillId="10" borderId="8" xfId="0" applyFill="1" applyBorder="1" applyAlignment="1">
      <alignment horizontal="center" vertical="center" wrapText="1"/>
    </xf>
    <xf numFmtId="0" fontId="0" fillId="10" borderId="0" xfId="0" applyFill="1" applyAlignment="1">
      <alignment horizontal="center" vertical="center"/>
    </xf>
    <xf numFmtId="0" fontId="0" fillId="10" borderId="0" xfId="0" applyFill="1" applyAlignment="1">
      <alignment horizontal="left" vertical="center"/>
    </xf>
    <xf numFmtId="9" fontId="5" fillId="11" borderId="0" xfId="42" applyFont="1" applyFill="1" applyBorder="1" applyAlignment="1" applyProtection="1">
      <alignment horizontal="center" vertical="center" wrapText="1"/>
      <protection locked="0"/>
    </xf>
    <xf numFmtId="0" fontId="5" fillId="11" borderId="0" xfId="0" applyNumberFormat="1" applyFont="1" applyFill="1" applyBorder="1" applyAlignment="1" applyProtection="1">
      <alignment horizontal="left" vertical="center" wrapText="1"/>
      <protection locked="0"/>
    </xf>
    <xf numFmtId="0" fontId="16" fillId="0" borderId="13" xfId="0" applyNumberFormat="1" applyFont="1" applyFill="1" applyBorder="1" applyAlignment="1" applyProtection="1">
      <alignment horizontal="center" vertical="center"/>
    </xf>
    <xf numFmtId="0" fontId="16" fillId="10" borderId="13" xfId="0" applyNumberFormat="1" applyFont="1" applyFill="1" applyBorder="1" applyAlignment="1" applyProtection="1">
      <alignment horizontal="center" vertical="center"/>
    </xf>
    <xf numFmtId="0" fontId="16" fillId="10" borderId="13" xfId="0" applyNumberFormat="1" applyFont="1" applyFill="1" applyBorder="1" applyAlignment="1" applyProtection="1">
      <alignment horizontal="left" vertical="center"/>
    </xf>
    <xf numFmtId="0" fontId="16" fillId="0" borderId="13" xfId="0" applyNumberFormat="1" applyFont="1" applyFill="1" applyBorder="1" applyAlignment="1" applyProtection="1">
      <alignment horizontal="left" vertical="center"/>
    </xf>
    <xf numFmtId="0" fontId="16" fillId="0" borderId="7" xfId="0" applyNumberFormat="1" applyFont="1" applyFill="1" applyBorder="1" applyAlignment="1" applyProtection="1">
      <alignment horizontal="left" vertical="center"/>
    </xf>
    <xf numFmtId="0" fontId="16" fillId="11" borderId="0" xfId="0" applyFont="1" applyFill="1" applyBorder="1" applyAlignment="1" applyProtection="1">
      <alignment horizontal="left" vertical="center"/>
      <protection locked="0"/>
    </xf>
    <xf numFmtId="0" fontId="16" fillId="10" borderId="7" xfId="0" applyNumberFormat="1" applyFont="1" applyFill="1" applyBorder="1" applyAlignment="1" applyProtection="1">
      <alignment horizontal="center" vertical="center"/>
    </xf>
    <xf numFmtId="0" fontId="16" fillId="0" borderId="7" xfId="0" applyNumberFormat="1" applyFont="1" applyFill="1" applyBorder="1" applyAlignment="1" applyProtection="1">
      <alignment horizontal="center" vertical="center"/>
    </xf>
    <xf numFmtId="0" fontId="16" fillId="10" borderId="7" xfId="0" applyNumberFormat="1" applyFont="1" applyFill="1" applyBorder="1" applyAlignment="1" applyProtection="1">
      <alignment horizontal="left" vertical="center"/>
    </xf>
    <xf numFmtId="3" fontId="16" fillId="0" borderId="7" xfId="0" applyNumberFormat="1" applyFont="1" applyFill="1" applyBorder="1" applyAlignment="1" applyProtection="1">
      <alignment horizontal="center" vertical="center"/>
    </xf>
    <xf numFmtId="3" fontId="16" fillId="10" borderId="7" xfId="0" applyNumberFormat="1" applyFont="1" applyFill="1" applyBorder="1" applyAlignment="1" applyProtection="1">
      <alignment horizontal="center" vertical="center"/>
    </xf>
    <xf numFmtId="4" fontId="16" fillId="0" borderId="7" xfId="0" applyNumberFormat="1" applyFont="1" applyFill="1" applyBorder="1" applyAlignment="1" applyProtection="1">
      <alignment horizontal="center" vertical="center"/>
    </xf>
    <xf numFmtId="9" fontId="16" fillId="0" borderId="7" xfId="0" applyNumberFormat="1" applyFont="1" applyFill="1" applyBorder="1" applyAlignment="1" applyProtection="1">
      <alignment horizontal="center" vertical="center"/>
    </xf>
    <xf numFmtId="9" fontId="16" fillId="0" borderId="7" xfId="42" applyFont="1" applyFill="1" applyBorder="1" applyAlignment="1" applyProtection="1">
      <alignment horizontal="center" vertical="center"/>
    </xf>
    <xf numFmtId="168" fontId="16" fillId="10" borderId="7" xfId="0" applyNumberFormat="1" applyFont="1" applyFill="1" applyBorder="1" applyAlignment="1" applyProtection="1">
      <alignment horizontal="center" vertical="center"/>
    </xf>
    <xf numFmtId="4" fontId="16" fillId="10" borderId="7" xfId="0" applyNumberFormat="1" applyFont="1" applyFill="1" applyBorder="1" applyAlignment="1" applyProtection="1">
      <alignment horizontal="center" vertical="center"/>
    </xf>
    <xf numFmtId="9" fontId="16" fillId="10" borderId="7" xfId="0" applyNumberFormat="1" applyFont="1" applyFill="1" applyBorder="1" applyAlignment="1" applyProtection="1">
      <alignment horizontal="center" vertical="center"/>
    </xf>
    <xf numFmtId="9" fontId="16" fillId="10" borderId="7" xfId="42" applyFont="1" applyFill="1" applyBorder="1" applyAlignment="1" applyProtection="1">
      <alignment horizontal="center" vertical="center"/>
    </xf>
    <xf numFmtId="2" fontId="16" fillId="0" borderId="7" xfId="0" applyNumberFormat="1" applyFont="1" applyFill="1" applyBorder="1" applyAlignment="1" applyProtection="1">
      <alignment horizontal="center" vertical="center"/>
    </xf>
    <xf numFmtId="164" fontId="16" fillId="10" borderId="7" xfId="6" applyNumberFormat="1" applyFont="1" applyFill="1" applyBorder="1" applyAlignment="1" applyProtection="1">
      <alignment horizontal="left" vertical="center"/>
    </xf>
    <xf numFmtId="164" fontId="16" fillId="0" borderId="7" xfId="6" applyNumberFormat="1" applyFont="1" applyFill="1" applyBorder="1" applyAlignment="1" applyProtection="1">
      <alignment horizontal="left" vertical="center"/>
    </xf>
    <xf numFmtId="164" fontId="18" fillId="0" borderId="7" xfId="6" applyNumberFormat="1" applyFont="1" applyFill="1" applyBorder="1" applyAlignment="1" applyProtection="1">
      <alignment horizontal="left" vertical="center"/>
    </xf>
    <xf numFmtId="164" fontId="18" fillId="10" borderId="7" xfId="6" applyNumberFormat="1" applyFont="1" applyFill="1" applyBorder="1" applyAlignment="1" applyProtection="1">
      <alignment horizontal="left" vertical="center"/>
    </xf>
    <xf numFmtId="3" fontId="16" fillId="10" borderId="8" xfId="0" applyNumberFormat="1" applyFont="1" applyFill="1" applyBorder="1" applyAlignment="1" applyProtection="1">
      <alignment horizontal="left" vertical="top" wrapText="1"/>
    </xf>
    <xf numFmtId="0" fontId="5" fillId="11" borderId="0" xfId="0" applyFont="1" applyFill="1" applyBorder="1" applyAlignment="1" applyProtection="1">
      <alignment horizontal="left" vertical="top" wrapText="1"/>
      <protection locked="0"/>
    </xf>
    <xf numFmtId="164" fontId="18" fillId="10" borderId="8" xfId="6" applyNumberFormat="1" applyFont="1" applyFill="1" applyBorder="1" applyAlignment="1" applyProtection="1">
      <alignment horizontal="left" vertical="center"/>
    </xf>
    <xf numFmtId="0" fontId="33" fillId="12" borderId="0" xfId="0" applyFont="1" applyFill="1"/>
    <xf numFmtId="0" fontId="34" fillId="12" borderId="0" xfId="0" applyFont="1" applyFill="1" applyAlignment="1">
      <alignment vertical="center"/>
    </xf>
    <xf numFmtId="3" fontId="16" fillId="10" borderId="7" xfId="0" applyNumberFormat="1" applyFont="1" applyFill="1" applyBorder="1" applyAlignment="1" applyProtection="1">
      <alignment horizontal="center" vertical="center"/>
    </xf>
    <xf numFmtId="0" fontId="0" fillId="10" borderId="8" xfId="0" applyFill="1" applyBorder="1" applyAlignment="1">
      <alignment horizontal="left" vertical="center" wrapText="1"/>
    </xf>
    <xf numFmtId="0" fontId="30" fillId="13" borderId="8" xfId="0" applyFont="1" applyFill="1" applyBorder="1" applyAlignment="1">
      <alignment horizontal="center" vertical="center" wrapText="1"/>
    </xf>
    <xf numFmtId="0" fontId="22" fillId="13" borderId="8" xfId="0" applyFont="1" applyFill="1" applyBorder="1" applyAlignment="1">
      <alignment horizontal="center" vertical="center"/>
    </xf>
    <xf numFmtId="0" fontId="0" fillId="0" borderId="0" xfId="0" pivotButton="1"/>
    <xf numFmtId="0" fontId="0" fillId="0" borderId="0" xfId="0" applyNumberFormat="1"/>
    <xf numFmtId="0" fontId="0" fillId="14" borderId="8" xfId="0" applyFill="1" applyBorder="1" applyAlignment="1">
      <alignment horizontal="center" vertical="center"/>
    </xf>
    <xf numFmtId="0" fontId="32" fillId="15" borderId="8" xfId="0" applyFont="1" applyFill="1" applyBorder="1" applyAlignment="1">
      <alignment horizontal="center" vertical="center" wrapText="1"/>
    </xf>
    <xf numFmtId="0" fontId="31" fillId="13" borderId="8" xfId="0" applyFont="1" applyFill="1" applyBorder="1" applyAlignment="1" applyProtection="1">
      <alignment horizontal="center" vertical="center" wrapText="1"/>
      <protection locked="0"/>
    </xf>
    <xf numFmtId="9" fontId="31" fillId="13" borderId="11" xfId="42" applyFont="1" applyFill="1" applyBorder="1" applyAlignment="1" applyProtection="1">
      <alignment horizontal="center" vertical="center" wrapText="1"/>
      <protection locked="0"/>
    </xf>
    <xf numFmtId="3" fontId="7" fillId="13" borderId="11" xfId="32" applyNumberFormat="1" applyFont="1" applyFill="1" applyBorder="1" applyAlignment="1" applyProtection="1">
      <alignment horizontal="center" vertical="center" wrapText="1"/>
    </xf>
    <xf numFmtId="0" fontId="7" fillId="13" borderId="8" xfId="32" applyFont="1" applyFill="1" applyBorder="1" applyAlignment="1" applyProtection="1">
      <alignment horizontal="left" vertical="top" wrapText="1"/>
      <protection locked="0"/>
    </xf>
    <xf numFmtId="0" fontId="7" fillId="13" borderId="8" xfId="32" applyFont="1" applyFill="1" applyBorder="1" applyAlignment="1" applyProtection="1">
      <alignment horizontal="center" vertical="center" wrapText="1"/>
    </xf>
    <xf numFmtId="3" fontId="7" fillId="13" borderId="8" xfId="32" applyNumberFormat="1" applyFont="1" applyFill="1" applyBorder="1" applyAlignment="1" applyProtection="1">
      <alignment horizontal="center" vertical="center" wrapText="1"/>
    </xf>
    <xf numFmtId="0" fontId="7" fillId="13" borderId="8" xfId="32" applyNumberFormat="1" applyFont="1" applyFill="1" applyBorder="1" applyAlignment="1" applyProtection="1">
      <alignment horizontal="center" vertical="center" wrapText="1"/>
    </xf>
    <xf numFmtId="3" fontId="7" fillId="13" borderId="8" xfId="33" applyNumberFormat="1" applyFont="1" applyFill="1" applyBorder="1" applyAlignment="1" applyProtection="1">
      <alignment horizontal="center" vertical="center" wrapText="1"/>
    </xf>
    <xf numFmtId="0" fontId="7" fillId="13" borderId="8" xfId="33" applyFont="1" applyFill="1" applyBorder="1" applyAlignment="1" applyProtection="1">
      <alignment horizontal="center" vertical="center" wrapText="1"/>
    </xf>
    <xf numFmtId="3" fontId="7" fillId="13" borderId="8" xfId="32" applyNumberFormat="1" applyFont="1" applyFill="1" applyBorder="1" applyAlignment="1" applyProtection="1">
      <alignment horizontal="center" vertical="center" wrapText="1"/>
      <protection locked="0"/>
    </xf>
    <xf numFmtId="0" fontId="45" fillId="13" borderId="8" xfId="0" applyFont="1" applyFill="1" applyBorder="1" applyAlignment="1" applyProtection="1">
      <alignment horizontal="center" vertical="center" wrapText="1"/>
      <protection locked="0"/>
    </xf>
    <xf numFmtId="9" fontId="45" fillId="13" borderId="11" xfId="42" applyFont="1" applyFill="1" applyBorder="1" applyAlignment="1" applyProtection="1">
      <alignment horizontal="center" vertical="center" wrapText="1"/>
      <protection locked="0"/>
    </xf>
    <xf numFmtId="0" fontId="46" fillId="15" borderId="8" xfId="0" applyFont="1" applyFill="1" applyBorder="1" applyAlignment="1">
      <alignment horizontal="center" vertical="center" wrapText="1"/>
    </xf>
    <xf numFmtId="164" fontId="16" fillId="16" borderId="7" xfId="6" applyNumberFormat="1" applyFont="1" applyFill="1" applyBorder="1" applyAlignment="1" applyProtection="1">
      <alignment horizontal="left" vertical="center"/>
    </xf>
    <xf numFmtId="3" fontId="16" fillId="16" borderId="7" xfId="0" applyNumberFormat="1" applyFont="1" applyFill="1" applyBorder="1" applyAlignment="1" applyProtection="1">
      <alignment horizontal="center" vertical="center"/>
    </xf>
    <xf numFmtId="168" fontId="16" fillId="16" borderId="7" xfId="0" applyNumberFormat="1" applyFont="1" applyFill="1" applyBorder="1" applyAlignment="1" applyProtection="1">
      <alignment horizontal="center" vertical="center"/>
    </xf>
    <xf numFmtId="0" fontId="49" fillId="0" borderId="8" xfId="0" applyFont="1" applyBorder="1"/>
    <xf numFmtId="3" fontId="18" fillId="10" borderId="8" xfId="0" applyNumberFormat="1" applyFont="1" applyFill="1" applyBorder="1" applyAlignment="1" applyProtection="1">
      <alignment horizontal="left" vertical="top" wrapText="1"/>
    </xf>
    <xf numFmtId="4" fontId="16" fillId="16" borderId="7" xfId="0" applyNumberFormat="1" applyFont="1" applyFill="1" applyBorder="1" applyAlignment="1" applyProtection="1">
      <alignment horizontal="center" vertical="center"/>
    </xf>
    <xf numFmtId="164" fontId="18" fillId="16" borderId="7" xfId="6" applyNumberFormat="1" applyFont="1" applyFill="1" applyBorder="1" applyAlignment="1" applyProtection="1">
      <alignment horizontal="left" vertical="center"/>
    </xf>
    <xf numFmtId="0" fontId="16" fillId="16" borderId="7" xfId="0" applyNumberFormat="1" applyFont="1" applyFill="1" applyBorder="1" applyAlignment="1" applyProtection="1">
      <alignment horizontal="left" vertical="center"/>
    </xf>
    <xf numFmtId="3" fontId="50" fillId="10" borderId="8" xfId="0" applyNumberFormat="1" applyFont="1" applyFill="1" applyBorder="1" applyAlignment="1" applyProtection="1">
      <alignment horizontal="left" vertical="top" wrapText="1"/>
    </xf>
    <xf numFmtId="3" fontId="18" fillId="10" borderId="7" xfId="0" applyNumberFormat="1" applyFont="1" applyFill="1" applyBorder="1" applyAlignment="1" applyProtection="1">
      <alignment horizontal="center" vertical="center"/>
    </xf>
    <xf numFmtId="3" fontId="51" fillId="10" borderId="8" xfId="0" applyNumberFormat="1" applyFont="1" applyFill="1" applyBorder="1" applyAlignment="1" applyProtection="1">
      <alignment horizontal="left" vertical="top" wrapText="1"/>
    </xf>
    <xf numFmtId="3" fontId="7" fillId="13" borderId="11" xfId="32" applyNumberFormat="1" applyFont="1" applyFill="1" applyBorder="1" applyAlignment="1" applyProtection="1">
      <alignment horizontal="center" vertical="center" wrapText="1"/>
    </xf>
    <xf numFmtId="172" fontId="18" fillId="0" borderId="7" xfId="6" applyNumberFormat="1" applyFont="1" applyFill="1" applyBorder="1" applyAlignment="1" applyProtection="1">
      <alignment horizontal="left" vertical="center"/>
    </xf>
    <xf numFmtId="172" fontId="18" fillId="16" borderId="7" xfId="6" applyNumberFormat="1" applyFont="1" applyFill="1" applyBorder="1" applyAlignment="1" applyProtection="1">
      <alignment horizontal="left" vertical="center"/>
    </xf>
    <xf numFmtId="0" fontId="49" fillId="0" borderId="0" xfId="0" applyFont="1"/>
    <xf numFmtId="164" fontId="16" fillId="17" borderId="7" xfId="6" applyNumberFormat="1" applyFont="1" applyFill="1" applyBorder="1" applyAlignment="1" applyProtection="1">
      <alignment horizontal="left" vertical="center"/>
    </xf>
    <xf numFmtId="164" fontId="18" fillId="17" borderId="7" xfId="6" applyNumberFormat="1" applyFont="1" applyFill="1" applyBorder="1" applyAlignment="1" applyProtection="1">
      <alignment horizontal="left" vertical="center"/>
    </xf>
    <xf numFmtId="0" fontId="30" fillId="13" borderId="8" xfId="0" applyFont="1" applyFill="1" applyBorder="1" applyAlignment="1">
      <alignment horizontal="center" vertical="center" wrapText="1"/>
    </xf>
    <xf numFmtId="0" fontId="16" fillId="16" borderId="7" xfId="0" applyNumberFormat="1" applyFont="1" applyFill="1" applyBorder="1" applyAlignment="1" applyProtection="1">
      <alignment horizontal="center" vertical="center"/>
    </xf>
    <xf numFmtId="9" fontId="16" fillId="16" borderId="7" xfId="0" applyNumberFormat="1" applyFont="1" applyFill="1" applyBorder="1" applyAlignment="1" applyProtection="1">
      <alignment horizontal="center" vertical="center"/>
    </xf>
    <xf numFmtId="9" fontId="16" fillId="16" borderId="7" xfId="42" applyFont="1" applyFill="1" applyBorder="1" applyAlignment="1" applyProtection="1">
      <alignment horizontal="center" vertical="center"/>
    </xf>
    <xf numFmtId="3" fontId="18" fillId="16" borderId="8" xfId="0" applyNumberFormat="1" applyFont="1" applyFill="1" applyBorder="1" applyAlignment="1" applyProtection="1">
      <alignment horizontal="left" vertical="top" wrapText="1"/>
    </xf>
    <xf numFmtId="0" fontId="16" fillId="16" borderId="0" xfId="0" applyFont="1" applyFill="1" applyBorder="1" applyAlignment="1" applyProtection="1">
      <alignment horizontal="left" vertical="center"/>
      <protection locked="0"/>
    </xf>
    <xf numFmtId="3" fontId="16" fillId="16" borderId="8" xfId="0" applyNumberFormat="1" applyFont="1" applyFill="1" applyBorder="1" applyAlignment="1" applyProtection="1">
      <alignment horizontal="left" vertical="top" wrapText="1"/>
    </xf>
    <xf numFmtId="164" fontId="18" fillId="16" borderId="8" xfId="6" applyNumberFormat="1" applyFont="1" applyFill="1" applyBorder="1" applyAlignment="1" applyProtection="1">
      <alignment horizontal="left" vertical="center"/>
    </xf>
    <xf numFmtId="0" fontId="16" fillId="18" borderId="0" xfId="0" applyFont="1" applyFill="1" applyBorder="1" applyAlignment="1" applyProtection="1">
      <alignment horizontal="left" vertical="center"/>
      <protection locked="0"/>
    </xf>
    <xf numFmtId="0" fontId="16" fillId="19" borderId="0" xfId="0" applyFont="1" applyFill="1" applyBorder="1" applyAlignment="1" applyProtection="1">
      <alignment horizontal="left" vertical="center"/>
      <protection locked="0"/>
    </xf>
    <xf numFmtId="0" fontId="6" fillId="18" borderId="0" xfId="0" applyFont="1" applyFill="1" applyBorder="1" applyAlignment="1">
      <alignment vertical="center" wrapText="1"/>
    </xf>
    <xf numFmtId="0" fontId="5" fillId="18" borderId="0" xfId="0" applyFont="1" applyFill="1" applyBorder="1" applyAlignment="1" applyProtection="1">
      <alignment horizontal="center" vertical="center" wrapText="1"/>
      <protection locked="0"/>
    </xf>
    <xf numFmtId="0" fontId="16" fillId="18" borderId="0" xfId="0" applyFont="1" applyFill="1" applyBorder="1" applyAlignment="1" applyProtection="1">
      <alignment vertical="center" wrapText="1"/>
      <protection locked="0"/>
    </xf>
    <xf numFmtId="0" fontId="5" fillId="18" borderId="0" xfId="0" applyFont="1" applyFill="1" applyBorder="1" applyAlignment="1" applyProtection="1">
      <alignment vertical="center" wrapText="1"/>
      <protection locked="0"/>
    </xf>
    <xf numFmtId="0" fontId="16" fillId="18" borderId="0" xfId="0" applyFont="1" applyFill="1" applyBorder="1" applyAlignment="1" applyProtection="1">
      <alignment horizontal="center" vertical="center"/>
      <protection locked="0"/>
    </xf>
    <xf numFmtId="0" fontId="16" fillId="18" borderId="0" xfId="0" applyNumberFormat="1" applyFont="1" applyFill="1" applyBorder="1" applyAlignment="1" applyProtection="1">
      <alignment horizontal="center" vertical="center"/>
    </xf>
    <xf numFmtId="0" fontId="16" fillId="18" borderId="0" xfId="0" applyNumberFormat="1" applyFont="1" applyFill="1" applyBorder="1" applyAlignment="1" applyProtection="1">
      <alignment horizontal="center" vertical="center"/>
      <protection locked="0"/>
    </xf>
    <xf numFmtId="0" fontId="16" fillId="18" borderId="0" xfId="0" applyNumberFormat="1" applyFont="1" applyFill="1" applyBorder="1" applyAlignment="1" applyProtection="1">
      <alignment horizontal="left" vertical="center"/>
      <protection locked="0"/>
    </xf>
    <xf numFmtId="3" fontId="16" fillId="18" borderId="0" xfId="0" applyNumberFormat="1" applyFont="1" applyFill="1" applyBorder="1" applyAlignment="1" applyProtection="1">
      <alignment horizontal="center" vertical="center"/>
      <protection locked="0"/>
    </xf>
    <xf numFmtId="9" fontId="16" fillId="18" borderId="0" xfId="42" applyFont="1" applyFill="1" applyBorder="1" applyAlignment="1" applyProtection="1">
      <alignment horizontal="center" vertical="center"/>
      <protection locked="0"/>
    </xf>
    <xf numFmtId="3" fontId="35" fillId="18" borderId="0" xfId="0" applyNumberFormat="1" applyFont="1" applyFill="1" applyBorder="1" applyAlignment="1" applyProtection="1">
      <alignment horizontal="center" vertical="center"/>
      <protection locked="0"/>
    </xf>
    <xf numFmtId="164" fontId="16" fillId="18" borderId="8" xfId="6" applyNumberFormat="1" applyFont="1" applyFill="1" applyBorder="1" applyAlignment="1" applyProtection="1">
      <alignment horizontal="left" vertical="center"/>
    </xf>
    <xf numFmtId="0" fontId="16" fillId="18" borderId="0" xfId="0" applyFont="1" applyFill="1" applyBorder="1" applyAlignment="1" applyProtection="1">
      <alignment horizontal="left" vertical="top" wrapText="1"/>
      <protection locked="0"/>
    </xf>
    <xf numFmtId="0" fontId="16" fillId="18" borderId="0" xfId="0" applyFont="1" applyFill="1" applyBorder="1" applyAlignment="1" applyProtection="1">
      <alignment horizontal="center" vertical="center" wrapText="1"/>
      <protection locked="0"/>
    </xf>
    <xf numFmtId="0" fontId="16" fillId="18" borderId="0" xfId="0" applyNumberFormat="1" applyFont="1" applyFill="1" applyBorder="1" applyAlignment="1" applyProtection="1">
      <alignment horizontal="center" vertical="center" wrapText="1"/>
    </xf>
    <xf numFmtId="0" fontId="16" fillId="18" borderId="0" xfId="0" applyNumberFormat="1" applyFont="1" applyFill="1" applyBorder="1" applyAlignment="1" applyProtection="1">
      <alignment horizontal="center" vertical="center" wrapText="1"/>
      <protection locked="0"/>
    </xf>
    <xf numFmtId="0" fontId="16" fillId="18" borderId="0" xfId="0" applyNumberFormat="1" applyFont="1" applyFill="1" applyBorder="1" applyAlignment="1" applyProtection="1">
      <alignment horizontal="left" vertical="center" wrapText="1"/>
      <protection locked="0"/>
    </xf>
    <xf numFmtId="0" fontId="16" fillId="18" borderId="0" xfId="0" applyNumberFormat="1" applyFont="1" applyFill="1" applyBorder="1" applyAlignment="1" applyProtection="1">
      <alignment horizontal="justify" vertical="center" wrapText="1"/>
      <protection locked="0"/>
    </xf>
    <xf numFmtId="0" fontId="16" fillId="18" borderId="0" xfId="0" applyFont="1" applyFill="1" applyBorder="1" applyAlignment="1" applyProtection="1">
      <alignment horizontal="left" vertical="center" wrapText="1"/>
      <protection locked="0"/>
    </xf>
    <xf numFmtId="3" fontId="16" fillId="18" borderId="0" xfId="0" applyNumberFormat="1" applyFont="1" applyFill="1" applyBorder="1" applyAlignment="1" applyProtection="1">
      <alignment horizontal="center" vertical="center" wrapText="1"/>
      <protection locked="0"/>
    </xf>
    <xf numFmtId="9" fontId="16" fillId="18" borderId="0" xfId="42" applyFont="1" applyFill="1" applyBorder="1" applyAlignment="1" applyProtection="1">
      <alignment horizontal="center" vertical="center" wrapText="1"/>
      <protection locked="0"/>
    </xf>
    <xf numFmtId="3" fontId="35" fillId="18" borderId="0" xfId="0" applyNumberFormat="1" applyFont="1" applyFill="1" applyBorder="1" applyAlignment="1" applyProtection="1">
      <alignment horizontal="center" vertical="center" wrapText="1"/>
      <protection locked="0"/>
    </xf>
    <xf numFmtId="3" fontId="35" fillId="18" borderId="0" xfId="0" applyNumberFormat="1" applyFont="1" applyFill="1" applyBorder="1" applyAlignment="1" applyProtection="1">
      <alignment horizontal="right" vertical="center" wrapText="1"/>
      <protection locked="0"/>
    </xf>
    <xf numFmtId="3" fontId="35" fillId="18" borderId="0" xfId="0" applyNumberFormat="1" applyFont="1" applyFill="1" applyBorder="1" applyAlignment="1" applyProtection="1">
      <alignment horizontal="right" vertical="center"/>
      <protection locked="0"/>
    </xf>
    <xf numFmtId="0" fontId="5" fillId="18" borderId="0" xfId="0" applyNumberFormat="1" applyFont="1" applyFill="1" applyBorder="1" applyAlignment="1" applyProtection="1">
      <alignment horizontal="center" vertical="center" wrapText="1"/>
    </xf>
    <xf numFmtId="0" fontId="5" fillId="18" borderId="0" xfId="0" applyFont="1" applyFill="1" applyBorder="1" applyAlignment="1" applyProtection="1">
      <alignment horizontal="left" vertical="center" wrapText="1"/>
      <protection locked="0"/>
    </xf>
    <xf numFmtId="0" fontId="5" fillId="18" borderId="0" xfId="0" applyFont="1" applyFill="1" applyBorder="1" applyAlignment="1" applyProtection="1">
      <alignment horizontal="left" vertical="top" wrapText="1"/>
      <protection locked="0"/>
    </xf>
    <xf numFmtId="3" fontId="7" fillId="13" borderId="10" xfId="32" applyNumberFormat="1" applyFont="1" applyFill="1" applyBorder="1" applyAlignment="1" applyProtection="1">
      <alignment horizontal="center" vertical="center" wrapText="1"/>
    </xf>
    <xf numFmtId="3" fontId="7" fillId="13" borderId="11" xfId="32" applyNumberFormat="1" applyFont="1" applyFill="1" applyBorder="1" applyAlignment="1" applyProtection="1">
      <alignment horizontal="center" vertical="center" wrapText="1"/>
    </xf>
    <xf numFmtId="0" fontId="7" fillId="13" borderId="8" xfId="0" applyFont="1" applyFill="1" applyBorder="1" applyAlignment="1" applyProtection="1">
      <alignment horizontal="center" vertical="center" wrapText="1"/>
    </xf>
    <xf numFmtId="3" fontId="16" fillId="18" borderId="0" xfId="0" applyNumberFormat="1" applyFont="1" applyFill="1" applyBorder="1" applyAlignment="1" applyProtection="1">
      <alignment horizontal="left" vertical="center" wrapText="1"/>
      <protection locked="0"/>
    </xf>
    <xf numFmtId="3" fontId="7" fillId="13" borderId="8" xfId="32" applyNumberFormat="1" applyFont="1" applyFill="1" applyBorder="1" applyAlignment="1" applyProtection="1">
      <alignment horizontal="center" vertical="center" wrapText="1"/>
    </xf>
    <xf numFmtId="0" fontId="7" fillId="13" borderId="8" xfId="32" applyFont="1" applyFill="1" applyBorder="1" applyAlignment="1" applyProtection="1">
      <alignment horizontal="center" vertical="center" wrapText="1"/>
    </xf>
    <xf numFmtId="0" fontId="0" fillId="10" borderId="7" xfId="0" applyFill="1" applyBorder="1" applyAlignment="1">
      <alignment horizontal="left" vertical="center" wrapText="1"/>
    </xf>
    <xf numFmtId="0" fontId="0" fillId="10" borderId="9" xfId="0" applyFill="1" applyBorder="1" applyAlignment="1">
      <alignment horizontal="left" vertical="center" wrapText="1"/>
    </xf>
    <xf numFmtId="0" fontId="30" fillId="13" borderId="8" xfId="0" applyFont="1" applyFill="1" applyBorder="1" applyAlignment="1">
      <alignment horizontal="center" vertical="center" wrapText="1"/>
    </xf>
    <xf numFmtId="0" fontId="36" fillId="13" borderId="8" xfId="0" applyFont="1" applyFill="1" applyBorder="1" applyAlignment="1">
      <alignment horizontal="center" vertical="center" wrapText="1"/>
    </xf>
    <xf numFmtId="0" fontId="0" fillId="10" borderId="8" xfId="0" applyFill="1" applyBorder="1" applyAlignment="1">
      <alignment horizontal="center" vertical="center" wrapText="1"/>
    </xf>
    <xf numFmtId="0" fontId="0" fillId="10" borderId="13" xfId="0" applyFill="1" applyBorder="1" applyAlignment="1">
      <alignment horizontal="left" vertical="center" wrapText="1"/>
    </xf>
  </cellXfs>
  <cellStyles count="327">
    <cellStyle name="Buena" xfId="1"/>
    <cellStyle name="Cálculo" xfId="2"/>
    <cellStyle name="Celda de comprobación" xfId="3"/>
    <cellStyle name="Excel Built-in Comma [0]" xfId="4"/>
    <cellStyle name="Excel Built-in Excel Built-in Excel Built-in Excel Built-in Excel Built-in Excel Built-in Excel Built-in Campo de la tabla dinámica" xfId="230"/>
    <cellStyle name="Excel Built-in Excel Built-in Excel Built-in Excel Built-in Excel Built-in Excel Built-in Excel Built-in Categoría de la tabla dinámica" xfId="231"/>
    <cellStyle name="Excel Built-in Excel Built-in Excel Built-in Excel Built-in Excel Built-in Excel Built-in Excel Built-in Esquina de la tabla dinámica" xfId="232"/>
    <cellStyle name="Excel Built-in Excel Built-in Excel Built-in Excel Built-in Excel Built-in Excel Built-in Excel Built-in Excel Built-in Comma [0]" xfId="233"/>
    <cellStyle name="Excel Built-in Excel Built-in Excel Built-in Excel Built-in Excel Built-in Excel Built-in Excel Built-in Excel Built-in Excel Built-in Excel Built-in Excel Built-in Excel Built-in Excel Built-in Excel Built-in Comma [0]" xfId="234"/>
    <cellStyle name="Excel Built-in Excel Built-in Excel Built-in Excel Built-in Excel Built-in Excel Built-in Excel Built-in Excel Built-in Excel Built-in Excel Built-in Excel Built-in Excel Built-in Excel Built-in Millares [0] 3" xfId="226"/>
    <cellStyle name="Excel Built-in Excel Built-in Excel Built-in Excel Built-in Excel Built-in Excel Built-in Excel Built-in Excel Built-in Excel Built-in Excel Built-in Excel Built-in Excel Built-in Excel Built-in Millares 21" xfId="229"/>
    <cellStyle name="Excel Built-in Excel Built-in Excel Built-in Excel Built-in Excel Built-in Excel Built-in Excel Built-in Excel Built-in Excel Built-in Excel Built-in Excel Built-in Excel Built-in Excel Built-in Normal 5" xfId="224"/>
    <cellStyle name="Excel Built-in Excel Built-in Excel Built-in Excel Built-in Excel Built-in Excel Built-in Excel Built-in Excel Built-in Excel Built-in Excel Built-in Excel Built-in Excel Built-in Excel Built-in Porcentual 5" xfId="227"/>
    <cellStyle name="Excel Built-in Excel Built-in Excel Built-in Excel Built-in Excel Built-in Excel Built-in Excel Built-in Excel Built-in Excel Built-in Excel Built-in Excel Built-in Excel Built-in Excel Built-in TableStyleLight1" xfId="225"/>
    <cellStyle name="Excel Built-in Excel Built-in Excel Built-in Excel Built-in Excel Built-in Excel Built-in Excel Built-in Excel Built-in Excel Built-in Millares [0] 3" xfId="235"/>
    <cellStyle name="Excel Built-in Excel Built-in Excel Built-in Excel Built-in Excel Built-in Excel Built-in Excel Built-in Normal 2" xfId="236"/>
    <cellStyle name="Excel Built-in Excel Built-in Excel Built-in Excel Built-in Excel Built-in Excel Built-in Excel Built-in Normal 2 10" xfId="237"/>
    <cellStyle name="Excel Built-in Excel Built-in Excel Built-in Excel Built-in Excel Built-in Excel Built-in Excel Built-in Resultado de la tabla dinámica" xfId="238"/>
    <cellStyle name="Excel Built-in Excel Built-in Excel Built-in Excel Built-in Excel Built-in Excel Built-in Excel Built-in Título de la tabla dinámica" xfId="239"/>
    <cellStyle name="Excel Built-in Excel Built-in Excel Built-in Excel Built-in Excel Built-in Excel Built-in Excel Built-in Valor de la tabla dinámica" xfId="240"/>
    <cellStyle name="Excel Built-in TableStyleLight1" xfId="5"/>
    <cellStyle name="Hipervínculo" xfId="54" builtinId="8" hidden="1"/>
    <cellStyle name="Hipervínculo" xfId="56" builtinId="8" hidden="1"/>
    <cellStyle name="Hipervínculo" xfId="58" builtinId="8" hidden="1"/>
    <cellStyle name="Hipervínculo" xfId="60"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6" builtinId="8" hidden="1"/>
    <cellStyle name="Hipervínculo" xfId="218" builtinId="8" hidden="1"/>
    <cellStyle name="Hipervínculo" xfId="220" builtinId="8" hidden="1"/>
    <cellStyle name="Hipervínculo" xfId="222"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283" builtinId="8" hidden="1"/>
    <cellStyle name="Hipervínculo" xfId="285" builtinId="8" hidden="1"/>
    <cellStyle name="Hipervínculo" xfId="287" builtinId="8" hidden="1"/>
    <cellStyle name="Hipervínculo" xfId="289" builtinId="8" hidden="1"/>
    <cellStyle name="Hipervínculo" xfId="291" builtinId="8" hidden="1"/>
    <cellStyle name="Hipervínculo" xfId="293" builtinId="8" hidden="1"/>
    <cellStyle name="Hipervínculo" xfId="295" builtinId="8" hidden="1"/>
    <cellStyle name="Hipervínculo" xfId="297" builtinId="8" hidden="1"/>
    <cellStyle name="Hipervínculo" xfId="299" builtinId="8" hidden="1"/>
    <cellStyle name="Hipervínculo" xfId="301" builtinId="8" hidden="1"/>
    <cellStyle name="Hipervínculo" xfId="303" builtinId="8" hidden="1"/>
    <cellStyle name="Hipervínculo" xfId="305" builtinId="8" hidden="1"/>
    <cellStyle name="Hipervínculo" xfId="307" builtinId="8" hidden="1"/>
    <cellStyle name="Hipervínculo" xfId="309" builtinId="8" hidden="1"/>
    <cellStyle name="Hipervínculo" xfId="311" builtinId="8" hidden="1"/>
    <cellStyle name="Hipervínculo" xfId="313" builtinId="8" hidden="1"/>
    <cellStyle name="Hipervínculo" xfId="315" builtinId="8" hidden="1"/>
    <cellStyle name="Hipervínculo" xfId="317" builtinId="8" hidden="1"/>
    <cellStyle name="Hipervínculo" xfId="319" builtinId="8" hidden="1"/>
    <cellStyle name="Hipervínculo" xfId="321" builtinId="8" hidden="1"/>
    <cellStyle name="Hipervínculo" xfId="323" builtinId="8" hidden="1"/>
    <cellStyle name="Hipervínculo" xfId="325" builtinId="8"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6"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2" builtinId="9" hidden="1"/>
    <cellStyle name="Hipervínculo visitado" xfId="274" builtinId="9" hidden="1"/>
    <cellStyle name="Hipervínculo visitado" xfId="276" builtinId="9" hidden="1"/>
    <cellStyle name="Hipervínculo visitado" xfId="278" builtinId="9" hidden="1"/>
    <cellStyle name="Hipervínculo visitado" xfId="280" builtinId="9" hidden="1"/>
    <cellStyle name="Hipervínculo visitado" xfId="282" builtinId="9" hidden="1"/>
    <cellStyle name="Hipervínculo visitado" xfId="284" builtinId="9" hidden="1"/>
    <cellStyle name="Hipervínculo visitado" xfId="286" builtinId="9" hidden="1"/>
    <cellStyle name="Hipervínculo visitado" xfId="288" builtinId="9" hidden="1"/>
    <cellStyle name="Hipervínculo visitado" xfId="290" builtinId="9" hidden="1"/>
    <cellStyle name="Hipervínculo visitado" xfId="292" builtinId="9" hidden="1"/>
    <cellStyle name="Hipervínculo visitado" xfId="294" builtinId="9" hidden="1"/>
    <cellStyle name="Hipervínculo visitado" xfId="296" builtinId="9" hidden="1"/>
    <cellStyle name="Hipervínculo visitado" xfId="298" builtinId="9" hidden="1"/>
    <cellStyle name="Hipervínculo visitado" xfId="300" builtinId="9" hidden="1"/>
    <cellStyle name="Hipervínculo visitado" xfId="302" builtinId="9" hidden="1"/>
    <cellStyle name="Hipervínculo visitado" xfId="304" builtinId="9" hidden="1"/>
    <cellStyle name="Hipervínculo visitado" xfId="306" builtinId="9" hidden="1"/>
    <cellStyle name="Hipervínculo visitado" xfId="308" builtinId="9" hidden="1"/>
    <cellStyle name="Hipervínculo visitado" xfId="310" builtinId="9" hidden="1"/>
    <cellStyle name="Hipervínculo visitado" xfId="312" builtinId="9" hidden="1"/>
    <cellStyle name="Hipervínculo visitado" xfId="314" builtinId="9" hidden="1"/>
    <cellStyle name="Hipervínculo visitado" xfId="316" builtinId="9" hidden="1"/>
    <cellStyle name="Hipervínculo visitado" xfId="318" builtinId="9" hidden="1"/>
    <cellStyle name="Hipervínculo visitado" xfId="320" builtinId="9" hidden="1"/>
    <cellStyle name="Hipervínculo visitado" xfId="322" builtinId="9" hidden="1"/>
    <cellStyle name="Hipervínculo visitado" xfId="324" builtinId="9" hidden="1"/>
    <cellStyle name="Hipervínculo visitado" xfId="326" builtinId="9" hidden="1"/>
    <cellStyle name="Millares [0]" xfId="6" builtinId="6"/>
    <cellStyle name="Millares [0] 2" xfId="7"/>
    <cellStyle name="Millares [0] 3" xfId="64"/>
    <cellStyle name="Millares 10" xfId="8"/>
    <cellStyle name="Millares 11" xfId="9"/>
    <cellStyle name="Millares 12" xfId="10"/>
    <cellStyle name="Millares 13" xfId="11"/>
    <cellStyle name="Millares 14" xfId="12"/>
    <cellStyle name="Millares 15" xfId="13"/>
    <cellStyle name="Millares 16" xfId="14"/>
    <cellStyle name="Millares 17" xfId="15"/>
    <cellStyle name="Millares 18" xfId="16"/>
    <cellStyle name="Millares 19" xfId="17"/>
    <cellStyle name="Millares 2" xfId="18"/>
    <cellStyle name="Millares 2 2" xfId="19"/>
    <cellStyle name="Millares 2 3" xfId="20"/>
    <cellStyle name="Millares 20" xfId="21"/>
    <cellStyle name="Millares 21" xfId="66"/>
    <cellStyle name="Millares 3" xfId="22"/>
    <cellStyle name="Millares 4" xfId="23"/>
    <cellStyle name="Millares 5" xfId="24"/>
    <cellStyle name="Millares 6" xfId="25"/>
    <cellStyle name="Millares 7" xfId="26"/>
    <cellStyle name="Millares 8" xfId="27"/>
    <cellStyle name="Millares 9" xfId="28"/>
    <cellStyle name="Moneda 2" xfId="29"/>
    <cellStyle name="Moneda 2 2" xfId="30"/>
    <cellStyle name="Moneda 3" xfId="31"/>
    <cellStyle name="Normal" xfId="0" builtinId="0"/>
    <cellStyle name="Normal 2" xfId="32"/>
    <cellStyle name="Normal 2 10" xfId="33"/>
    <cellStyle name="Normal 2 2" xfId="34"/>
    <cellStyle name="Normal 3" xfId="35"/>
    <cellStyle name="Normal 4" xfId="36"/>
    <cellStyle name="Normal 5" xfId="62"/>
    <cellStyle name="Normal 5 2" xfId="37"/>
    <cellStyle name="Normal 6" xfId="228"/>
    <cellStyle name="Notas" xfId="38"/>
    <cellStyle name="Porcentaje" xfId="42" builtinId="5"/>
    <cellStyle name="Porcentaje 2" xfId="39"/>
    <cellStyle name="Porcentaje 3" xfId="40"/>
    <cellStyle name="Porcentaje 4" xfId="41"/>
    <cellStyle name="Porcentual 2" xfId="43"/>
    <cellStyle name="Porcentual 2 2" xfId="44"/>
    <cellStyle name="Porcentual 3" xfId="45"/>
    <cellStyle name="Porcentual 3 2" xfId="46"/>
    <cellStyle name="Porcentual 4" xfId="47"/>
    <cellStyle name="Porcentual 4 2" xfId="48"/>
    <cellStyle name="Porcentual 5" xfId="65"/>
    <cellStyle name="TableStyleLight1" xfId="63"/>
    <cellStyle name="TableStyleLight1 2" xfId="215"/>
    <cellStyle name="Texto de advertencia" xfId="49"/>
    <cellStyle name="Texto explicativo" xfId="50"/>
    <cellStyle name="Título 1" xfId="51"/>
    <cellStyle name="Título 2" xfId="52"/>
    <cellStyle name="Título 3" xf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Diego.Mosquera.GOBIERNOBOGOTA/Downloads/MUSI%20SUBA%20Corte%2031%20de%20Diciembre%20de%202016%20(25%20Enero%202017).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ulián Aragón" refreshedDate="42760.719823263891" createdVersion="4" refreshedVersion="4" minRefreshableVersion="3" recordCount="78">
  <cacheSource type="worksheet">
    <worksheetSource ref="A2:BD80" sheet="Matriz Unificada de Seguimiento" r:id="rId2"/>
  </cacheSource>
  <cacheFields count="56">
    <cacheField name="No." numFmtId="0">
      <sharedItems containsSemiMixedTypes="0" containsString="0" containsNumber="1" containsInteger="1" minValue="11" maxValue="11"/>
    </cacheField>
    <cacheField name="LOCALIDAD" numFmtId="0">
      <sharedItems/>
    </cacheField>
    <cacheField name="Código Eje" numFmtId="0">
      <sharedItems containsSemiMixedTypes="0" containsString="0" containsNumber="1" containsInteger="1" minValue="1" maxValue="3" count="3">
        <n v="1"/>
        <n v="2"/>
        <n v="3"/>
      </sharedItems>
    </cacheField>
    <cacheField name="Eje" numFmtId="0">
      <sharedItems/>
    </cacheField>
    <cacheField name="Código Programa" numFmtId="0">
      <sharedItems containsSemiMixedTypes="0" containsString="0" containsNumber="1" containsInteger="1" minValue="1" maxValue="31" count="19">
        <n v="1"/>
        <n v="3"/>
        <n v="2"/>
        <n v="4"/>
        <n v="5"/>
        <n v="6"/>
        <n v="7"/>
        <n v="8"/>
        <n v="10"/>
        <n v="15"/>
        <n v="17"/>
        <n v="19"/>
        <n v="20"/>
        <n v="21"/>
        <n v="22"/>
        <n v="24"/>
        <n v="30"/>
        <n v="27"/>
        <n v="31"/>
      </sharedItems>
    </cacheField>
    <cacheField name="Programa" numFmtId="0">
      <sharedItems/>
    </cacheField>
    <cacheField name="Código meta PDL" numFmtId="0">
      <sharedItems containsSemiMixedTypes="0" containsString="0" containsNumber="1" containsInteger="1" minValue="560" maxValue="637" count="78">
        <n v="560"/>
        <n v="561"/>
        <n v="562"/>
        <n v="563"/>
        <n v="564"/>
        <n v="565"/>
        <n v="566"/>
        <n v="567"/>
        <n v="568"/>
        <n v="569"/>
        <n v="570"/>
        <n v="571"/>
        <n v="572"/>
        <n v="573"/>
        <n v="574"/>
        <n v="575"/>
        <n v="576"/>
        <n v="577"/>
        <n v="579"/>
        <n v="578"/>
        <n v="580"/>
        <n v="581"/>
        <n v="582"/>
        <n v="583"/>
        <n v="584"/>
        <n v="585"/>
        <n v="586"/>
        <n v="587"/>
        <n v="588"/>
        <n v="589"/>
        <n v="590"/>
        <n v="591"/>
        <n v="592"/>
        <n v="593"/>
        <n v="594"/>
        <n v="595"/>
        <n v="596"/>
        <n v="597"/>
        <n v="598"/>
        <n v="599"/>
        <n v="600"/>
        <n v="601"/>
        <n v="602"/>
        <n v="603"/>
        <n v="604"/>
        <n v="605"/>
        <n v="606"/>
        <n v="607"/>
        <n v="608"/>
        <n v="609"/>
        <n v="610"/>
        <n v="611"/>
        <n v="612"/>
        <n v="613"/>
        <n v="614"/>
        <n v="615"/>
        <n v="616"/>
        <n v="617"/>
        <n v="618"/>
        <n v="619"/>
        <n v="620"/>
        <n v="621"/>
        <n v="622"/>
        <n v="623"/>
        <n v="624"/>
        <n v="625"/>
        <n v="626"/>
        <n v="627"/>
        <n v="628"/>
        <n v="629"/>
        <n v="630"/>
        <n v="631"/>
        <n v="632"/>
        <n v="633"/>
        <n v="634"/>
        <n v="635"/>
        <n v="636"/>
        <n v="637"/>
      </sharedItems>
    </cacheField>
    <cacheField name="Meta PDL" numFmtId="0">
      <sharedItems count="78" longText="1">
        <s v="Dotar  450 equipamientos para la atención integral a la primera infancia teniendo en cuenta condiciones de accesibilidad y seguridad, guardando los estándares de calidad."/>
        <s v="Vincular 1000 personas de  jardines infantiles, planteles educativos y hogares comunitarios, en  programas de promoción del buen trato y prevención de violencias en niños, niños y adolescentes "/>
        <s v="Dotar   1 centro de Desarrollo Humano para la atención del niño y/o niña en su hogar, para la promoción de la  lactancia materna y la atención a niños y niñas en ámbito familiar "/>
        <s v="Vincular a 4.500 estudiantes en salidas pedagógicas extraescolares"/>
        <s v="Dotar  4  equipamientos (colegios - laboratorios de idiomas, informática, ciencias, etc. -  bibliotecas), de elementos pedagógicos en el marco del proyecto escolar y/o comunitario"/>
        <s v="Vincular a 850 personas a programas de preparación y capacitación orientados a  las pruebas de estado y al acceso de educación para jóvenes y adultos no escolarizados"/>
        <s v="Vincular 1000 personas  en la  cátedra itinerante de envejecimiento que permitan a la ciudadanía identificar y atender aquellas situaciones del transcurrir vital que pueden impactar negativamente en la vejez."/>
        <s v="Vincular  2.000  personas a las Acciones de Promoción de salud y Prevención de la enfermedad por ciclo vital (primera infancia, adolescencia, juventud, adultez, persona mayor.) y con enfoque diferencial."/>
        <s v="Vincular 1.500 personas a las acciones de Atención y educación  en salud en el marco de los Derechos sexuales y reproductivos por ciclo evolutivo. "/>
        <s v="Vincular 5.000 personas a las acciones de promoción de la salud en el ámbito escolar"/>
        <s v="Vincular 1.000 personas a las Actividades de promoción y prevención en el lugar de ocupación o labor  para  población en condiciones especiales y/o de discapacidad"/>
        <s v="Beneficiar 300 personas  con ayudas técnicas y rehabilitación especializada para población en condición de discapacidad  por ciclo vital no cubiertas por el POS"/>
        <s v="Intervenir 20 focos con Acciones complementarias para eventos de control de plagas (insectos, roedores, vectores, etc.)  "/>
        <s v="Vincular  1.500  personas en programas para prevenir y visibilizar las distintas formas de violencia y discriminación contra las mujeres y en el núcleo familiar."/>
        <s v="Vincular  1.000 personas a programas que promuevan la equidad de género y los espacios de participación en ámbitos  políticos, sociales y económicos."/>
        <s v="Vincular 1.000 personas en programas de Prevención, sensibilización social para el reconocimiento de género y diversidad sexual."/>
        <s v="Apoyar 20  iniciativas de las organizaciones, grupos y redes de mujeres"/>
        <s v="Beneficiar 1.200 personas adultos mayores con la entrega de subsidios en situación de vulnerabilidad (tipo C) 12 meses al año"/>
        <s v="Apoyar 20 de iniciativas juveniles para el buen uso del tiempo libre"/>
        <s v="Vincular  400  personas en campañas de  prevención a la violencia y la delincuencia de  poblaciones en riesgo (jóvenes, barristas, “parches”) y a la prevención de violencias contra las mujeres."/>
        <s v="Vincular a 100  personas a las Acciones de mejoramiento de la calidad de vida de habitantes de calle y trabajadores (as) sexuales"/>
        <s v="Vincular a 1.000  personas a  Programas y acciones de promoción de convivencia inter étnica."/>
        <s v="Vincular 3.000 personas a las redes protectoras de niños(as), adolescentes, jóvenes y mujeres y lucha contra la estigmatización, promoción de la convivencia escolar al interior de las instituciones educativas y en sus entornos."/>
        <s v="Asesorar y acompañar a 500 personas en las acciones de gestión social relacionadas con el desarrollo de proyectos de vivienda, en coordinación con la Alta Consejería para los Derechos de las Víctimas.       "/>
        <s v="Beneficiar 1.000  personas con programas de Gestión, acompañamiento y fortalecimiento de estrategias de inclusión social para Justicia formal, informal, comunitaria y resolución alternativa de conflictos."/>
        <s v="Vincular  1.000  personas en campañas de comunicación, cultural y pedagógica, sobre los derechos de las victimas, la paz y la reconciliación."/>
        <s v="Vincular 3000  personas a eventos en espacios de expresión cultural y artística"/>
        <s v="Mantener  4 murales de la localidad que hacen parte de patrimonio cultural e histórico."/>
        <s v="Mantener 4 parques vecinales y/o de bolsillo"/>
        <s v="Construir  2  parques vecinales y/o de bolsillo"/>
        <s v="Dotar 3 parques vecinales y/o de bolsillo"/>
        <s v="Dotar 1  equipamiento o escenario cultural publico"/>
        <s v="Vincular a 2.500 personas en programas relacionados con derechos culturales, realización de actividades artísticas y patrimoniales en espacios públicos para la apropiación de territorios culturalmente significativos de la localidad"/>
        <s v="Apoyar 10  iniciativas que promuevan la recuperación de las memorias ancestrales, étnicas, territoriales y de practicas culturales, artísticas y patrimoniales de Suba de expositores artísticos, culturales y patrimoniales."/>
        <s v="Vincular 10.000 personas en actividades físicas en parques, lúdicas y recreativas  en espacios públicos de la localidad"/>
        <s v="Capacitar a 2.500 personas en formación artística  informal y aficionada por ciclo vital"/>
        <s v="Apoyar 30  iniciativas de escuelas de formación deportiva"/>
        <s v="Realizar 50 dotaciones de  materiales y elementos para la práctica recreativa y deportiva local"/>
        <s v="Asesorar y acompañar 100 personas (25 unidades familiares) para el acceso a soluciones de vivienda  rural"/>
        <s v="Asesorar y acompañar a 200  personas en el acceso de solución de vivienda barrial y rural."/>
        <s v="Beneficiar a 1.000  personas con acciones de promoción  en los procesos de  regularización de barrios."/>
        <s v=" Vincular a 500 habitantes en campañas y acciones de sensibilización, promoción, prevención para la  recuperación, preservación  monitoreo y control urbano y rural sobre los factores que afectan la calidad del agua de las micro cuencas y subcuenca del río Bogotá."/>
        <s v="Vincular a 500 personas a procesos participativos de gestión para la recuperación física de ecosistemas y procesos de formación y gestión ambiental, orientados a la resignificación y protección del territorio del agua."/>
        <s v="Apoyar 10 iniciativas de la comunidad que promuevan la apropiación del espacio público y la conservación de los espacios del agua."/>
        <s v="Vincular 500 personas en campañas y acciones integrales de resignificación, sensibilización, promoción y prevención para la  recuperación, preservación y conservación de los espacios del agua, favoreciendo la conectividad entre cerros, humedales, vallados y río Bogotá."/>
        <s v="Vincular a 500  personas  en procesos pedagógicos, campañas y acciones integrales de resignificación, sensibilización, promoción y prevención para la  recuperación, preservación, conservación  y valoración de los espacios del agua articulados con la reserva forestal Tomas Van de Hammen."/>
        <s v="Vincular a 300 de personas en programas pedagógicos orientados a la resignificación del agua y la potencialización ambiental del territorio Borde Norte  promoviendo su   uso con  responsabilidad  frente  al cambio climático."/>
        <s v="Realizar el monitoreo de especies nativas de fauna y flora en 5 humedales de la localidad"/>
        <s v="Sensibilizar a 500  personas sobre contaminación atmosférica, componentes visuales, sonoros y de calidad del aire."/>
        <s v="Vincular a 200 personas a aulas ambientales en escala local, articuladas con el Jardín Botánico."/>
        <s v="Construir  5,52 km/carril de corredores viales."/>
        <s v="Mantener y rehabilitar 3,31 Km de malla vial existente"/>
        <s v="Adelantar 2,21 km/carril en acciones de movilidad"/>
        <s v="Adecuar 12.533 metros cuadrados de zonas de espacio público relacionadas a ejes viales"/>
        <s v="Adecuar 1.930 metros cuadrados de rutas de aproximación."/>
        <s v="Vincular 1000  personas a campañas para la Promoción de la movilización en bicicleta y a pie"/>
        <s v="Realizar 1 obra menor de estabilización de taludes"/>
        <s v="Sensibilizar a 1000 habitantes  sobre  la Gestión Local del Riesgo."/>
        <s v="Dotar  el CLE para fortalecer  la Gestión Local del Riesgo "/>
        <s v="Asesorar y acompañar  100 personas en procesos de reasentamiento en la localidad"/>
        <s v="Realizar el 50% de las  Obras menores viables de escala local  encaminadas a reducir o mitigar las condiciones de riesgo de un sector específico."/>
        <s v="Vincular 2000 personas  a campañas de Promoción de reciclaje y disposición diferenciada de residuos sólidos, articulando el proceso de formalización de los recicladores de la localidad con residentes, gremios e industrias."/>
        <s v="Apoyar  20 iniciativas sociales de manejo y/o aprovechamiento  integral de residuos a través del diseño e implementación de pactos  de responsabilidad Social Ambiental, con residentes, gremios e industrias."/>
        <s v="Vincular 1000 personas a  campañas para el cumplimiento de las normas sobre vertimientos y emisiones contaminantes, disposición de residuos sólidos, tóxicos o peligrosos, ruido, contaminación visual."/>
        <s v="Mantener 2.000 arboles urbanos"/>
        <s v="Vincular a 1000 personas en programas de promoción y fortalecimiento  de medios y espacios  de Turismo, imagen y paisaje urbano en la localidad"/>
        <s v="Vincular 2.000 personas en campañas sobre Apropiación de presupuesto local para el ejercicio de Presupuesto Participativo local."/>
        <s v="Fortalecer 25 Organizaciones sociales y comunales en  instancias de participación  mediante el  apoyo técnico, logístico y operativo   "/>
        <s v="Vincular 1.000 personas en acciones que promuevan los escenarios de participación y análisis sobre las temáticas políticas económicas, culturales y ambientales que vive la localidad en el marco nacional e internacional."/>
        <s v="Fortalecer 3 organizaciones en  la construcción y consolidación de redes locales de comunicación pública y social. mediante el apoyo logístico   "/>
        <s v="Vincular 400  personas en campañas de promoción de la oferta de servicios de las Casas de Igualdad y Oportunidad"/>
        <s v="Vincular 3.000 personas en campañas para promover la participación social en planeación local, control social de resultados y exigibilidad jurídica y social del Derecho a la salud."/>
        <s v="Vincular  5.000 personas  en acciones de participación y el control ciudadano y  la generación de propuestas de fortalecimiento y mejoramiento de las acciones de seguridad local  la prevención, la denuncia y medidas para evitar delitos."/>
        <s v="Vincular 2.000 personas  en campañas de promoción de la política de juventud y sus actividades"/>
        <s v="Vincular 1.000  personas en programas y campañas de apoyo para mejorar la convivencia frente a las infracciones de control urbanístico"/>
        <s v="Vincular 1.000 personas a las Acciones de promoción y eventos tendientes para desestimular el consumo de tabaco, alcohol y sustancias psicoactivas, sobre todo en jóvenes"/>
        <s v="Fortalecer 1 sistema institucional SIG"/>
        <s v="Pagar honorarios y seguros ediles"/>
      </sharedItems>
    </cacheField>
    <cacheField name="Código Indicador" numFmtId="0">
      <sharedItems containsMixedTypes="1" containsNumber="1" containsInteger="1" minValue="1" maxValue="76" count="48">
        <n v="2"/>
        <n v="1"/>
        <n v="9"/>
        <n v="7"/>
        <n v="11"/>
        <n v="15"/>
        <n v="4"/>
        <n v="5"/>
        <n v="6"/>
        <n v="14"/>
        <n v="65"/>
        <n v="19"/>
        <n v="18"/>
        <n v="69"/>
        <n v="16"/>
        <n v="39"/>
        <n v="21"/>
        <n v="20"/>
        <n v="24"/>
        <s v="N/A"/>
        <n v="35"/>
        <n v="36"/>
        <n v="27"/>
        <n v="29"/>
        <n v="32"/>
        <n v="25"/>
        <n v="33"/>
        <n v="34"/>
        <n v="41"/>
        <n v="43"/>
        <n v="48"/>
        <n v="46"/>
        <n v="51"/>
        <n v="53"/>
        <n v="55"/>
        <n v="56"/>
        <n v="54"/>
        <n v="57"/>
        <n v="58"/>
        <n v="59"/>
        <n v="61"/>
        <n v="71"/>
        <n v="66"/>
        <n v="62"/>
        <n v="74"/>
        <n v="73"/>
        <n v="76"/>
        <n v="75"/>
      </sharedItems>
    </cacheField>
    <cacheField name="Indicador Uificado" numFmtId="0">
      <sharedItems count="48">
        <s v="Equipamientos para la atención a la primera infancia dotados"/>
        <s v="Personas vinculadas a acciones de promoción del buen trato"/>
        <s v="Estudiantes vinculados a actividades extraescolares"/>
        <s v="Planteles educativos dotados"/>
        <s v="Personas vinculadas a programas de educación para adultos"/>
        <s v="Personas vinculadas a procesos de reconocimiento de la identidad de género, orientación y diversidad sexual, grupo étnico y etario. "/>
        <s v="Personas vinculadas a acciones de promoción y prevención en salud "/>
        <s v="Personas benficiadas con ayudas técnicas"/>
        <s v="Focos intervenidos para el control de vectores y plagas "/>
        <s v="Personas vinculadas a procesos de prevención de la violencia y discriminación de género"/>
        <s v="Organizaciones sociales fortalecidas para la participación"/>
        <s v="Personas con subsidio tipo C  beneficiadas"/>
        <s v="Iniciativas juveniles apoyadas"/>
        <s v="Personas vinculadas a la promoción de espacios y/o campañas  para mejorar la convivencia y seguridad ciudadana"/>
        <s v="Personas vinculadas a estrategias de prevencion de las violencias, violencia intrafamiliar y la discriminación"/>
        <s v="Personas beneficiadas con asesoría y acompañamiento en soluciones de vivienda y mejoramiento de barrios"/>
        <s v="Personas vínculadas a acciones de promoción de  rutas de acceso a la justicia formal"/>
        <s v="Personas vinculadas a procesos de promoción en derechos humanos"/>
        <s v="Personas vinculadas a la oferta cultural"/>
        <s v="No agrega"/>
        <s v="Parques vecinales y/o de bolsillo intervenidos "/>
        <s v="Parques vecinales construidos"/>
        <s v="Escenarios culturales dotados"/>
        <s v="Espacios recuperados o apropiados culturalmente"/>
        <s v="Personas vinculadas a la oferta recreativa y deportiva "/>
        <s v="Personas capacitadas en formación informal artística, cultural y del patrimonio"/>
        <s v="Iniciativas deportivas apoyadas"/>
        <s v="Materiales y elementos para la práctica recreativa y deportiva  entregados"/>
        <s v="Personas vinculadas en acciones para la conservación o recuperación de los espacios del agua y la protección del ambiente"/>
        <s v="Personas vinculadas a procesos de sensibilización sobre contaminación atmosférica, visual  y auditiva."/>
        <s v="Km/carril de malla vial local construidos."/>
        <s v="Km/carril de malla vial local recuperados"/>
        <s v="m2 de espacio público recuperado"/>
        <s v="Acciones realizadas para promover el uso de medios alternativos de movilidad"/>
        <s v="Habitantes sensibilizados en gestión local del riesgo"/>
        <s v="Dotaciones realizadas al CLE "/>
        <s v="Porcentaje de obras para el manejo de riesgo realizadas frente a las solicitadas"/>
        <s v="Personas vinculadas a campañas de promoción de reciclaje y disposición diferenciada de residuos sólidos"/>
        <s v="Iniciativas ambientales y de aprovechamiento de residuos  apoyadas"/>
        <s v="Arboles sembrados"/>
        <s v="Personas  vinculadas a procesos de presupestos participativos "/>
        <s v="Personas vinculadas en campañas para promover la participación y el control social"/>
        <s v="Medios comunitarios apoyados"/>
        <s v="Personas vinculadas a procesos de promoción de la política de juventud"/>
        <s v="Personas vinculadas a  campañas de apoyo para mejorar la convivencia frente a las infracciones de control urbanístico y legal funcionamiento de los establecimientos de comercio"/>
        <s v="Personas vinculadas a acciones para la prevención del consumo de SPA y otras sustancias"/>
        <s v="Estrategias realizadas de fortalecimiento institucional"/>
        <s v="Ediles con pago de honorarios cubierto"/>
      </sharedItems>
    </cacheField>
    <cacheField name="No. Proyecto" numFmtId="0">
      <sharedItems containsSemiMixedTypes="0" containsString="0" containsNumber="1" containsInteger="1" minValue="1031" maxValue="1051" count="19">
        <n v="1031"/>
        <n v="1032"/>
        <n v="1034"/>
        <n v="1035"/>
        <n v="1036"/>
        <n v="1037"/>
        <n v="1038"/>
        <n v="1039"/>
        <n v="1040"/>
        <n v="1041"/>
        <n v="1042"/>
        <n v="1043"/>
        <n v="1044"/>
        <n v="1045"/>
        <n v="1046"/>
        <n v="1047"/>
        <n v="1048"/>
        <n v="1050"/>
        <n v="1051"/>
      </sharedItems>
    </cacheField>
    <cacheField name="Nombre Proyecto" numFmtId="0">
      <sharedItems/>
    </cacheField>
    <cacheField name="Código meta proyecto" numFmtId="0">
      <sharedItems containsSemiMixedTypes="0" containsString="0" containsNumber="1" containsInteger="1" minValue="1" maxValue="12"/>
    </cacheField>
    <cacheField name="Proceso" numFmtId="0">
      <sharedItems/>
    </cacheField>
    <cacheField name="Magnitud" numFmtId="0">
      <sharedItems containsSemiMixedTypes="0" containsString="0" containsNumber="1" minValue="1" maxValue="12533"/>
    </cacheField>
    <cacheField name="Unidad de Medida" numFmtId="0">
      <sharedItems/>
    </cacheField>
    <cacheField name="Descripción" numFmtId="0">
      <sharedItems containsBlank="1" longText="1"/>
    </cacheField>
    <cacheField name="Sector (Seleccionar de la Lista)" numFmtId="0">
      <sharedItems count="10">
        <s v="10. SDIS"/>
        <s v="4. EDUCACIÓN"/>
        <s v="5. GOBIERNO "/>
        <s v="9. SALUD"/>
        <s v="12. SECRETARÍA DE LA MUJER"/>
        <s v="7. HABITAT"/>
        <s v="2. CULTURA Y RECREACIÓN"/>
        <s v="N/A"/>
        <s v="1. AMBIENTE"/>
        <s v="8. MOVILIDAD"/>
      </sharedItems>
    </cacheField>
    <cacheField name="Producto" numFmtId="0">
      <sharedItems count="26">
        <s v="Adecuación , habilitación y dotación de jardines"/>
        <s v="Protección integral a niños y niñas y adolescentes"/>
        <s v="Actividades Extraescolares"/>
        <s v="Infraestructura y dotación escolar"/>
        <s v="Validación Escolar"/>
        <s v="Espacios y procesos de participación ciudadana fortalecidos "/>
        <s v="Promoción, prevención e intervención en salud"/>
        <s v="Inspección, vigilancia y control(IVC) del sistema de salud"/>
        <s v="Protección  integral a personas y familias en situación de vulneración"/>
        <s v="Prevención, atención y gestión del conflicto en la localidad"/>
        <s v="Regulación legalización de predios y apoyo a la vivienda"/>
        <s v="Espacios artísticos y culturales"/>
        <s v="N/A"/>
        <s v="Parques y escenarios deportivos"/>
        <s v="Infraestructura y dotación a centros artísticos y culturales"/>
        <s v="Eventos y actividades recreativas y deportivas"/>
        <s v="Formación artística y cultural"/>
        <s v="Calidad ambiental y preservación del patrimonio natural"/>
        <s v="Vías Locales"/>
        <s v="Espacio Publico"/>
        <s v="Gestión para la prevención y mitigación del riesgo"/>
        <s v="Manejo integral de residuos sólidos "/>
        <s v="Plantación y mantenimiento de arboles, jardines y especies vegetales "/>
        <s v="Espacios para el control social"/>
        <s v="Infraestructura para la atención de servicio al ciudadano"/>
        <s v="Fortalecimiento institucional"/>
      </sharedItems>
    </cacheField>
    <cacheField name="Tipo de Meta" numFmtId="0">
      <sharedItems count="2">
        <s v="Suma"/>
        <s v="Constante"/>
      </sharedItems>
    </cacheField>
    <cacheField name="Ponderación de la meta de proyecto frente a la meta del Plan" numFmtId="9">
      <sharedItems containsSemiMixedTypes="0" containsString="0" containsNumber="1" containsInteger="1" minValue="1" maxValue="1"/>
    </cacheField>
    <cacheField name="Avance Acumulado contratado (Meta de Proyecto) %" numFmtId="9">
      <sharedItems containsSemiMixedTypes="0" containsString="0" containsNumber="1" minValue="0" maxValue="4"/>
    </cacheField>
    <cacheField name="% AVANCE META PLAN CONSOLIDADO (contratado)" numFmtId="9">
      <sharedItems containsSemiMixedTypes="0" containsString="0" containsNumber="1" minValue="0" maxValue="4"/>
    </cacheField>
    <cacheField name="Avance Acumulado real (Meta de Proyecto) %" numFmtId="9">
      <sharedItems containsSemiMixedTypes="0" containsString="0" containsNumber="1" minValue="0" maxValue="9.7348445595854916"/>
    </cacheField>
    <cacheField name="% AVANCE META PLAN CONSOLIDADO (ejecución real)" numFmtId="9">
      <sharedItems containsSemiMixedTypes="0" containsString="0" containsNumber="1" minValue="0" maxValue="9.7348445595854916"/>
    </cacheField>
    <cacheField name="Linea Base (PMR)" numFmtId="0">
      <sharedItems containsSemiMixedTypes="0" containsString="0" containsNumber="1" minValue="0" maxValue="5000"/>
    </cacheField>
    <cacheField name="2013" numFmtId="0">
      <sharedItems containsString="0" containsBlank="1" containsNumber="1" minValue="0" maxValue="12533"/>
    </cacheField>
    <cacheField name="2014" numFmtId="0">
      <sharedItems containsSemiMixedTypes="0" containsString="0" containsNumber="1" minValue="1" maxValue="12533"/>
    </cacheField>
    <cacheField name="2015" numFmtId="0">
      <sharedItems containsString="0" containsBlank="1" containsNumber="1" minValue="1" maxValue="12533"/>
    </cacheField>
    <cacheField name="2016" numFmtId="0">
      <sharedItems containsString="0" containsBlank="1" containsNumber="1" minValue="1" maxValue="12533"/>
    </cacheField>
    <cacheField name="Total" numFmtId="0">
      <sharedItems containsSemiMixedTypes="0" containsString="0" containsNumber="1" minValue="1" maxValue="12533"/>
    </cacheField>
    <cacheField name="2.013" numFmtId="0">
      <sharedItems containsSemiMixedTypes="0" containsString="0" containsNumber="1" minValue="0" maxValue="12533"/>
    </cacheField>
    <cacheField name="2.014" numFmtId="0">
      <sharedItems containsSemiMixedTypes="0" containsString="0" containsNumber="1" minValue="0" maxValue="14000"/>
    </cacheField>
    <cacheField name="2.015" numFmtId="3">
      <sharedItems containsSemiMixedTypes="0" containsString="0" containsNumber="1" minValue="0" maxValue="19100"/>
    </cacheField>
    <cacheField name="2.016" numFmtId="3">
      <sharedItems containsSemiMixedTypes="0" containsString="0" containsNumber="1" minValue="0" maxValue="15300"/>
    </cacheField>
    <cacheField name="Ejecucion fisica ACUMULADA" numFmtId="0">
      <sharedItems containsSemiMixedTypes="0" containsString="0" containsNumber="1" minValue="0" maxValue="11900.75"/>
    </cacheField>
    <cacheField name="2.0132" numFmtId="0">
      <sharedItems containsSemiMixedTypes="0" containsString="0" containsNumber="1" minValue="0" maxValue="15300"/>
    </cacheField>
    <cacheField name="2.0142" numFmtId="0">
      <sharedItems containsSemiMixedTypes="0" containsString="0" containsNumber="1" minValue="0" maxValue="66398"/>
    </cacheField>
    <cacheField name="2.0152" numFmtId="3">
      <sharedItems containsSemiMixedTypes="0" containsString="0" containsNumber="1" minValue="0" maxValue="19100"/>
    </cacheField>
    <cacheField name="2.0162" numFmtId="3">
      <sharedItems containsSemiMixedTypes="0" containsString="0" containsNumber="1" minValue="0" maxValue="10000"/>
    </cacheField>
    <cacheField name="Ejecucion fisica real ACUMULADA" numFmtId="0">
      <sharedItems containsSemiMixedTypes="0" containsString="0" containsNumber="1" minValue="0" maxValue="18788.25"/>
    </cacheField>
    <cacheField name="2.0133" numFmtId="164">
      <sharedItems containsString="0" containsBlank="1" containsNumber="1" minValue="0" maxValue="8887695049.7999992"/>
    </cacheField>
    <cacheField name="2.0143" numFmtId="164">
      <sharedItems containsString="0" containsBlank="1" containsNumber="1" minValue="0" maxValue="9864350572"/>
    </cacheField>
    <cacheField name="2.0153" numFmtId="164">
      <sharedItems containsString="0" containsBlank="1" containsNumber="1" minValue="0" maxValue="7184796376"/>
    </cacheField>
    <cacheField name="2.0163" numFmtId="164">
      <sharedItems containsString="0" containsBlank="1" containsNumber="1" minValue="3569500" maxValue="7410800000"/>
    </cacheField>
    <cacheField name="Total Compromisos" numFmtId="164">
      <sharedItems containsSemiMixedTypes="0" containsString="0" containsNumber="1" minValue="0" maxValue="25192006932.799999"/>
    </cacheField>
    <cacheField name="2.0134" numFmtId="164">
      <sharedItems containsSemiMixedTypes="0" containsString="0" containsNumber="1" minValue="0" maxValue="4664308064.5"/>
    </cacheField>
    <cacheField name="2.0144" numFmtId="164">
      <sharedItems containsString="0" containsBlank="1" containsNumber="1" minValue="0" maxValue="6140696570"/>
    </cacheField>
    <cacheField name="2.0154" numFmtId="164">
      <sharedItems containsString="0" containsBlank="1" containsNumber="1" minValue="0" maxValue="4189042624"/>
    </cacheField>
    <cacheField name="2.0164" numFmtId="164">
      <sharedItems containsString="0" containsBlank="1" containsNumber="1" containsInteger="1" minValue="3483333" maxValue="2974894534"/>
    </cacheField>
    <cacheField name="Total Giros" numFmtId="164">
      <sharedItems containsSemiMixedTypes="0" containsString="0" containsNumber="1" minValue="0" maxValue="16461219052.5"/>
    </cacheField>
    <cacheField name="2015 (CONTRATADO)" numFmtId="164">
      <sharedItems containsNonDate="0" containsString="0" containsBlank="1"/>
    </cacheField>
    <cacheField name="2015 (GIRADO)" numFmtId="164">
      <sharedItems containsNonDate="0" containsString="0" containsBlank="1"/>
    </cacheField>
    <cacheField name="TEMAS PRIORITARIOS (Seleccionar de la lista)" numFmtId="164">
      <sharedItems/>
    </cacheField>
    <cacheField name="Observaciones frente al cumplimiento de metas 2016" numFmtId="172">
      <sharedItems containsBlank="1"/>
    </cacheField>
    <cacheField name="Observaciones frente al cumplimiento de metas 2015" numFmtId="3">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8">
  <r>
    <n v="11"/>
    <s v="SUBA"/>
    <x v="0"/>
    <s v="EJE_UNO"/>
    <x v="0"/>
    <s v="Garantía del desarrollo integral de la primera infancia."/>
    <x v="0"/>
    <x v="0"/>
    <x v="0"/>
    <x v="0"/>
    <x v="0"/>
    <s v="Promoción y dotación para el desarrollo humano y la primera infancia"/>
    <n v="1"/>
    <s v="Dotar"/>
    <n v="450"/>
    <s v="equipamentos para la atención integral a la primera infancia"/>
    <s v=" teniendo en cuenta condiciones de accesibilidad y seguridad, guardando los estándares de calidad."/>
    <x v="0"/>
    <x v="0"/>
    <x v="0"/>
    <n v="1"/>
    <n v="0.16222222222222221"/>
    <n v="0.16222222222222221"/>
    <n v="0.1"/>
    <n v="0.1"/>
    <n v="0"/>
    <n v="40"/>
    <n v="90"/>
    <n v="140"/>
    <n v="180"/>
    <n v="450"/>
    <n v="40"/>
    <n v="9"/>
    <n v="0"/>
    <n v="24"/>
    <n v="73"/>
    <n v="40"/>
    <n v="5"/>
    <n v="0"/>
    <n v="0"/>
    <n v="45"/>
    <n v="599450834"/>
    <n v="743785000"/>
    <n v="0"/>
    <n v="180094369"/>
    <n v="1523330203"/>
    <n v="0"/>
    <n v="45916667"/>
    <n v="0"/>
    <m/>
    <n v="45916667"/>
    <m/>
    <m/>
    <s v="PRIMERA INFANCIA Y DOTACIÓN JARDINES"/>
    <s v="CRPS:1225, 1226, 1227, 1228"/>
    <m/>
  </r>
  <r>
    <n v="11"/>
    <s v="SUBA"/>
    <x v="0"/>
    <s v="EJE_UNO"/>
    <x v="0"/>
    <s v="Garantía del desarrollo integral de la primera infancia."/>
    <x v="1"/>
    <x v="1"/>
    <x v="1"/>
    <x v="1"/>
    <x v="0"/>
    <s v="Promoción y dotación para el desarrollo humano y la primera infancia"/>
    <n v="2"/>
    <s v="Vincular"/>
    <n v="1000"/>
    <s v="personas"/>
    <s v="de  jardines infantiles, planteles educativos y hogares comunitarios, en  programas de promoción del buen trato y prevención de violencias en niños, niños y adolescentes "/>
    <x v="0"/>
    <x v="1"/>
    <x v="1"/>
    <n v="1"/>
    <n v="1.25"/>
    <n v="1.25"/>
    <n v="0.77500000000000002"/>
    <n v="0.77500000000000002"/>
    <n v="0"/>
    <n v="1000"/>
    <n v="1000"/>
    <n v="1000"/>
    <n v="1000"/>
    <n v="1000"/>
    <n v="1000"/>
    <n v="1000"/>
    <n v="1000"/>
    <n v="2000"/>
    <n v="1250"/>
    <n v="1100"/>
    <n v="1000"/>
    <n v="1000"/>
    <n v="0"/>
    <n v="775"/>
    <n v="649997050"/>
    <n v="6000000"/>
    <n v="32500000"/>
    <n v="191008860"/>
    <n v="879505910"/>
    <n v="160500000"/>
    <n v="1500000"/>
    <n v="18250000"/>
    <m/>
    <n v="180250000"/>
    <m/>
    <m/>
    <s v="PRIMERA INFANCIA Y DOTACIÓN JARDINES"/>
    <s v="CRPS:1238"/>
    <s v="Crps: 924 La vigencia 2014 fue cubierta con recrusos 2013"/>
  </r>
  <r>
    <n v="11"/>
    <s v="SUBA"/>
    <x v="0"/>
    <s v="EJE_UNO"/>
    <x v="0"/>
    <s v="Garantía del desarrollo integral de la primera infancia."/>
    <x v="2"/>
    <x v="2"/>
    <x v="0"/>
    <x v="0"/>
    <x v="0"/>
    <s v="Promoción y dotación para el desarrollo humano y la primera infancia"/>
    <n v="3"/>
    <s v="Dotar "/>
    <n v="1"/>
    <s v="centro de desarrollo humano"/>
    <s v="para la atención del niño y/o niña en su hogar, para la promoción de la  lactancia materna y la atención a niños y niñas en ámbito familiar "/>
    <x v="0"/>
    <x v="0"/>
    <x v="1"/>
    <n v="1"/>
    <n v="0"/>
    <n v="0"/>
    <n v="0"/>
    <n v="0"/>
    <n v="0"/>
    <n v="0"/>
    <n v="1"/>
    <n v="1"/>
    <n v="1"/>
    <n v="1"/>
    <n v="0"/>
    <n v="0"/>
    <n v="0"/>
    <n v="0"/>
    <n v="0"/>
    <n v="0"/>
    <n v="0"/>
    <n v="0"/>
    <n v="0"/>
    <n v="0"/>
    <n v="0"/>
    <n v="0"/>
    <n v="0"/>
    <m/>
    <n v="0"/>
    <n v="0"/>
    <n v="0"/>
    <n v="0"/>
    <m/>
    <n v="0"/>
    <m/>
    <m/>
    <s v="OTRAS INVERSIONES"/>
    <m/>
    <m/>
  </r>
  <r>
    <n v="11"/>
    <s v="SUBA"/>
    <x v="0"/>
    <s v="EJE_UNO"/>
    <x v="1"/>
    <s v="Construcción de saberes. Educación inclusiva, diversa y de calidad para disfrutar y aprender desde la primera infancia."/>
    <x v="3"/>
    <x v="3"/>
    <x v="2"/>
    <x v="2"/>
    <x v="1"/>
    <s v="Promoción y dotación para la educación y la capacitación"/>
    <n v="1"/>
    <s v="Vincular"/>
    <n v="4500"/>
    <s v="personas"/>
    <s v="en salidas pedagógicas extraescolares"/>
    <x v="1"/>
    <x v="2"/>
    <x v="1"/>
    <n v="1"/>
    <n v="1.9276666666666666"/>
    <n v="1.9276666666666666"/>
    <n v="1.9177777777777778"/>
    <n v="1.9177777777777778"/>
    <n v="0"/>
    <n v="4500"/>
    <n v="4500"/>
    <n v="4500"/>
    <n v="4500"/>
    <n v="4500"/>
    <n v="5020"/>
    <n v="10578"/>
    <n v="19100"/>
    <n v="0"/>
    <n v="8674.5"/>
    <n v="5020"/>
    <n v="10400"/>
    <n v="19100"/>
    <n v="0"/>
    <n v="8630"/>
    <n v="296500000"/>
    <n v="565500000"/>
    <n v="199906720"/>
    <m/>
    <n v="1061906720"/>
    <n v="257400000"/>
    <n v="504000000"/>
    <n v="197506720"/>
    <m/>
    <n v="958906720"/>
    <m/>
    <m/>
    <s v="OTRAS INVERSIONES"/>
    <m/>
    <s v="Crps: 772, 986"/>
  </r>
  <r>
    <n v="11"/>
    <s v="SUBA"/>
    <x v="0"/>
    <s v="EJE_UNO"/>
    <x v="1"/>
    <s v="Construcción de saberes. Educación inclusiva, diversa y de calidad para disfrutar y aprender desde la primera infancia."/>
    <x v="4"/>
    <x v="4"/>
    <x v="3"/>
    <x v="3"/>
    <x v="1"/>
    <s v="Promoción y dotación para la educación y la capacitación"/>
    <n v="2"/>
    <s v="Dotar"/>
    <n v="4"/>
    <s v="equipamentos"/>
    <s v="(colegios - laboratorios de idiomas, informática, ciencias, etc. -  bibliotecas), de elementos pedagógicos en el marco del proyecto escolar y/o comunitario"/>
    <x v="1"/>
    <x v="3"/>
    <x v="1"/>
    <n v="1"/>
    <n v="0.5"/>
    <n v="0.5"/>
    <n v="0.9375"/>
    <n v="0.9375"/>
    <n v="0"/>
    <n v="4"/>
    <n v="4"/>
    <n v="4"/>
    <n v="4"/>
    <n v="4"/>
    <n v="4"/>
    <n v="4"/>
    <n v="0"/>
    <n v="0"/>
    <n v="2"/>
    <n v="5"/>
    <n v="10"/>
    <n v="0"/>
    <n v="0"/>
    <n v="3.75"/>
    <n v="305737070"/>
    <n v="915403045"/>
    <n v="0"/>
    <m/>
    <n v="1221140115"/>
    <n v="0"/>
    <n v="0"/>
    <n v="0"/>
    <m/>
    <n v="0"/>
    <m/>
    <m/>
    <s v="OTRAS INVERSIONES"/>
    <m/>
    <m/>
  </r>
  <r>
    <n v="11"/>
    <s v="SUBA"/>
    <x v="0"/>
    <s v="EJE_UNO"/>
    <x v="1"/>
    <s v="Construcción de saberes. Educación inclusiva, diversa y de calidad para disfrutar y aprender desde la primera infancia."/>
    <x v="5"/>
    <x v="5"/>
    <x v="4"/>
    <x v="4"/>
    <x v="1"/>
    <s v="Promoción y dotación para la educación y la capacitación"/>
    <n v="3"/>
    <s v="Vincular"/>
    <n v="850"/>
    <s v="personas"/>
    <s v=" a programas de preparación y capacitación orientados a  las pruebas de estado y al acceso de educación para jóvenes y adultos no escolarizados"/>
    <x v="1"/>
    <x v="4"/>
    <x v="1"/>
    <n v="1"/>
    <n v="0.5"/>
    <n v="0.5"/>
    <n v="0.5"/>
    <n v="0.5"/>
    <n v="0"/>
    <n v="850"/>
    <n v="850"/>
    <n v="850"/>
    <n v="850"/>
    <n v="850"/>
    <n v="850"/>
    <n v="850"/>
    <n v="0"/>
    <n v="0"/>
    <n v="425"/>
    <n v="850"/>
    <n v="850"/>
    <n v="0"/>
    <n v="0"/>
    <n v="425"/>
    <n v="180817900"/>
    <n v="90000000"/>
    <n v="0"/>
    <m/>
    <n v="270817900"/>
    <n v="54245370"/>
    <n v="72327160"/>
    <n v="0"/>
    <m/>
    <n v="126572530"/>
    <m/>
    <m/>
    <s v="OTRAS INVERSIONES"/>
    <m/>
    <m/>
  </r>
  <r>
    <n v="11"/>
    <s v="SUBA"/>
    <x v="0"/>
    <s v="EJE_UNO"/>
    <x v="2"/>
    <s v="Territorios saludables y red de salud para la vida desde la diversidad."/>
    <x v="6"/>
    <x v="6"/>
    <x v="5"/>
    <x v="5"/>
    <x v="2"/>
    <s v="Promoción y prevención para una suba saludable"/>
    <n v="1"/>
    <s v="Vincular"/>
    <n v="1000"/>
    <s v="personas"/>
    <s v=" en la  cátedra itinerante de envejecimiento que permitan a la ciudadanía identificar y atender aquellas situaciones del transcurrir vital que pueden impactar negativamente en la vejez."/>
    <x v="2"/>
    <x v="5"/>
    <x v="1"/>
    <n v="1"/>
    <n v="0.34083333333333332"/>
    <n v="0.34083333333333332"/>
    <n v="0"/>
    <n v="0"/>
    <n v="500"/>
    <n v="0"/>
    <n v="1000"/>
    <n v="1000"/>
    <n v="1000"/>
    <n v="1000"/>
    <n v="0"/>
    <n v="0"/>
    <n v="0"/>
    <n v="1022.5"/>
    <n v="340.83333333333331"/>
    <n v="0"/>
    <n v="0"/>
    <n v="0"/>
    <n v="0"/>
    <n v="0"/>
    <n v="0"/>
    <n v="0"/>
    <n v="0"/>
    <n v="350000000"/>
    <n v="350000000"/>
    <n v="0"/>
    <n v="0"/>
    <n v="0"/>
    <m/>
    <n v="0"/>
    <m/>
    <m/>
    <s v="OTRAS INVERSIONES"/>
    <s v="crps:1272"/>
    <m/>
  </r>
  <r>
    <n v="11"/>
    <s v="SUBA"/>
    <x v="0"/>
    <s v="EJE_UNO"/>
    <x v="2"/>
    <s v="Territorios saludables y red de salud para la vida desde la diversidad."/>
    <x v="7"/>
    <x v="7"/>
    <x v="6"/>
    <x v="6"/>
    <x v="2"/>
    <s v="Promoción y prevención para una suba saludable"/>
    <n v="2"/>
    <s v="Vincular"/>
    <n v="2000"/>
    <s v="personas"/>
    <s v="en Acciones de Promoción de salud y Prevención de la enfermedad por ciclo vital (primera infancia, adolescencia, juventud, adultez, persona mayor.) y con enfoque diferencial."/>
    <x v="3"/>
    <x v="6"/>
    <x v="1"/>
    <n v="1"/>
    <n v="0.33333333333333331"/>
    <n v="0.33333333333333331"/>
    <n v="1.1806666666666668"/>
    <n v="1.1806666666666668"/>
    <n v="1000"/>
    <n v="0"/>
    <n v="2000"/>
    <n v="2000"/>
    <n v="2000"/>
    <n v="2000"/>
    <n v="0"/>
    <n v="2000"/>
    <n v="0"/>
    <n v="0"/>
    <n v="666.66666666666663"/>
    <n v="0"/>
    <n v="7084"/>
    <n v="0"/>
    <n v="0"/>
    <n v="2361.3333333333335"/>
    <n v="0"/>
    <n v="349316533.33333331"/>
    <n v="0"/>
    <m/>
    <n v="349316533.33333331"/>
    <n v="0"/>
    <n v="229316533.33333331"/>
    <n v="0"/>
    <m/>
    <n v="229316533.33333331"/>
    <m/>
    <m/>
    <s v="OTRAS INVERSIONES"/>
    <m/>
    <m/>
  </r>
  <r>
    <n v="11"/>
    <s v="SUBA"/>
    <x v="0"/>
    <s v="EJE_UNO"/>
    <x v="2"/>
    <s v="Territorios saludables y red de salud para la vida desde la diversidad."/>
    <x v="8"/>
    <x v="8"/>
    <x v="6"/>
    <x v="6"/>
    <x v="2"/>
    <s v="Promoción y prevención para una suba saludable"/>
    <n v="3"/>
    <s v="Vincular"/>
    <n v="1500"/>
    <s v="personas"/>
    <s v="en Atención y educación  en salud en el marco de los Derechos sexuales y reproductivos por ciclo evolutivo. "/>
    <x v="3"/>
    <x v="6"/>
    <x v="1"/>
    <n v="1"/>
    <n v="1.3333333333333333"/>
    <n v="1.3333333333333333"/>
    <n v="0.64755555555555555"/>
    <n v="0.64755555555555555"/>
    <n v="2000"/>
    <n v="0"/>
    <n v="1500"/>
    <n v="1500"/>
    <n v="1500"/>
    <n v="1500"/>
    <n v="0"/>
    <n v="1500"/>
    <n v="0"/>
    <n v="4500"/>
    <n v="2000"/>
    <n v="0"/>
    <n v="2914"/>
    <n v="0"/>
    <n v="0"/>
    <n v="971.33333333333337"/>
    <n v="0"/>
    <n v="199316533.33333331"/>
    <n v="0"/>
    <n v="309231000"/>
    <n v="508547533.33333331"/>
    <n v="0"/>
    <n v="229316533.33333331"/>
    <n v="0"/>
    <m/>
    <n v="229316533.33333331"/>
    <m/>
    <m/>
    <s v="OTRAS INVERSIONES"/>
    <s v="crps:1274"/>
    <m/>
  </r>
  <r>
    <n v="11"/>
    <s v="SUBA"/>
    <x v="0"/>
    <s v="EJE_UNO"/>
    <x v="2"/>
    <s v="Territorios saludables y red de salud para la vida desde la diversidad."/>
    <x v="9"/>
    <x v="9"/>
    <x v="6"/>
    <x v="6"/>
    <x v="2"/>
    <s v="Promoción y prevención para una suba saludable"/>
    <n v="4"/>
    <s v="Vincular"/>
    <n v="5000"/>
    <s v="personas"/>
    <s v="en acciones de promoción de la salud en el ámbito escolar"/>
    <x v="3"/>
    <x v="6"/>
    <x v="1"/>
    <n v="1"/>
    <n v="1.0333333333333334"/>
    <n v="1.0333333333333334"/>
    <n v="0.45366666666666672"/>
    <n v="0.45366666666666672"/>
    <n v="0"/>
    <n v="0"/>
    <n v="5000"/>
    <n v="5000"/>
    <n v="5000"/>
    <n v="5000"/>
    <n v="0"/>
    <n v="5000"/>
    <n v="0"/>
    <n v="10500"/>
    <n v="5166.666666666667"/>
    <n v="0"/>
    <n v="6805"/>
    <n v="0"/>
    <n v="0"/>
    <n v="2268.3333333333335"/>
    <n v="0"/>
    <n v="199316533.33333331"/>
    <n v="0"/>
    <n v="1030769000"/>
    <n v="1230085533.3333333"/>
    <n v="0"/>
    <n v="214521573.3333334"/>
    <n v="0"/>
    <m/>
    <n v="214521573.3333334"/>
    <m/>
    <m/>
    <s v="OTRAS INVERSIONES"/>
    <s v="crps:1274"/>
    <m/>
  </r>
  <r>
    <n v="11"/>
    <s v="SUBA"/>
    <x v="0"/>
    <s v="EJE_UNO"/>
    <x v="2"/>
    <s v="Territorios saludables y red de salud para la vida desde la diversidad."/>
    <x v="10"/>
    <x v="10"/>
    <x v="6"/>
    <x v="6"/>
    <x v="2"/>
    <s v="Promoción y prevención para una suba saludable"/>
    <n v="5"/>
    <s v="Vincular"/>
    <n v="1000"/>
    <s v="personas"/>
    <s v="en Actividades de promoción y prevención en el lugar de ocupación o labor  para  población en condiciones especiales y/o de discapacidad"/>
    <x v="3"/>
    <x v="6"/>
    <x v="1"/>
    <n v="1"/>
    <n v="0.34100000000000003"/>
    <n v="0.34100000000000003"/>
    <n v="0"/>
    <n v="0"/>
    <n v="230"/>
    <n v="0"/>
    <n v="1000"/>
    <n v="1000"/>
    <n v="1000"/>
    <n v="1000"/>
    <n v="0"/>
    <n v="0"/>
    <n v="0"/>
    <n v="1023"/>
    <n v="341"/>
    <n v="0"/>
    <n v="0"/>
    <n v="0"/>
    <n v="0"/>
    <n v="0"/>
    <n v="0"/>
    <n v="0"/>
    <n v="0"/>
    <n v="350000000"/>
    <n v="350000000"/>
    <n v="0"/>
    <n v="0"/>
    <n v="0"/>
    <m/>
    <n v="0"/>
    <m/>
    <m/>
    <s v="OTRAS INVERSIONES"/>
    <s v="crps:1272"/>
    <m/>
  </r>
  <r>
    <n v="11"/>
    <s v="SUBA"/>
    <x v="0"/>
    <s v="EJE_UNO"/>
    <x v="2"/>
    <s v="Territorios saludables y red de salud para la vida desde la diversidad."/>
    <x v="11"/>
    <x v="11"/>
    <x v="7"/>
    <x v="7"/>
    <x v="2"/>
    <s v="Promoción y prevención para una suba saludable"/>
    <n v="6"/>
    <s v="Beneficiar"/>
    <n v="300"/>
    <s v="personas"/>
    <s v=" con ayudas técnicas y rehabilitación especializada para población en condición de discapacidad  por ciclo vital no cubiertas por el POS"/>
    <x v="3"/>
    <x v="6"/>
    <x v="1"/>
    <n v="1"/>
    <n v="1.6083333333333334"/>
    <n v="1.6083333333333334"/>
    <n v="0.755"/>
    <n v="0.755"/>
    <n v="160"/>
    <n v="300"/>
    <n v="300"/>
    <n v="300"/>
    <n v="300"/>
    <n v="300"/>
    <n v="580"/>
    <n v="500"/>
    <n v="425"/>
    <n v="425"/>
    <n v="482.5"/>
    <n v="185"/>
    <n v="721"/>
    <n v="0"/>
    <n v="0"/>
    <n v="226.5"/>
    <n v="997192363"/>
    <n v="420009218"/>
    <n v="6500000"/>
    <n v="715346000"/>
    <n v="2139047581"/>
    <n v="390099164"/>
    <n v="0"/>
    <n v="0"/>
    <m/>
    <n v="390099164"/>
    <m/>
    <m/>
    <s v="OTRAS INVERSIONES"/>
    <s v="CRPS:1224"/>
    <s v="Crp: 1212 Se hizo una adición al  CONVENIO DE ASOCIACION 011 DE 2011  "/>
  </r>
  <r>
    <n v="11"/>
    <s v="SUBA"/>
    <x v="0"/>
    <s v="EJE_UNO"/>
    <x v="2"/>
    <s v="Territorios saludables y red de salud para la vida desde la diversidad."/>
    <x v="12"/>
    <x v="12"/>
    <x v="8"/>
    <x v="8"/>
    <x v="2"/>
    <s v="Promoción y prevención para una suba saludable"/>
    <n v="7"/>
    <s v="Intervenir"/>
    <n v="20"/>
    <s v="focos"/>
    <s v=" con Acciones complementarias para eventos de control de plagas (insectos, roedores, vectores, etc.)  "/>
    <x v="3"/>
    <x v="7"/>
    <x v="0"/>
    <n v="1"/>
    <n v="4"/>
    <n v="4"/>
    <n v="2.7"/>
    <n v="2.7"/>
    <n v="0"/>
    <n v="5"/>
    <n v="5"/>
    <n v="5"/>
    <n v="5"/>
    <n v="20"/>
    <n v="40"/>
    <n v="0"/>
    <n v="20"/>
    <n v="20"/>
    <n v="80"/>
    <n v="54"/>
    <n v="0"/>
    <n v="0"/>
    <n v="0"/>
    <n v="54"/>
    <n v="150780500"/>
    <n v="0"/>
    <n v="0"/>
    <n v="139363433"/>
    <n v="290143933"/>
    <n v="27406100"/>
    <n v="0"/>
    <n v="0"/>
    <m/>
    <n v="27406100"/>
    <m/>
    <m/>
    <s v="OTRAS INVERSIONES"/>
    <s v="CRPS:1273"/>
    <s v="Meta sin recursos en 2014"/>
  </r>
  <r>
    <n v="11"/>
    <s v="SUBA"/>
    <x v="0"/>
    <s v="EJE_UNO"/>
    <x v="3"/>
    <s v="Bogotá Humana con igualdad de oportunidades y equidad de género para las mujeres."/>
    <x v="13"/>
    <x v="13"/>
    <x v="9"/>
    <x v="9"/>
    <x v="3"/>
    <s v="Igualdad social y reconocimiento de género"/>
    <n v="1"/>
    <s v="Vincular"/>
    <n v="1500"/>
    <s v="personas"/>
    <s v="en programas para prevenir y visibilizar las distintas formas de violencia y discriminación contra las mujeres y en el núcleo familiar."/>
    <x v="4"/>
    <x v="5"/>
    <x v="1"/>
    <n v="1"/>
    <n v="1"/>
    <n v="1"/>
    <n v="1"/>
    <n v="1"/>
    <n v="200"/>
    <n v="0"/>
    <n v="1500"/>
    <n v="1500"/>
    <n v="1500"/>
    <n v="1500"/>
    <n v="0"/>
    <n v="1500"/>
    <n v="1500"/>
    <n v="1500"/>
    <n v="1500"/>
    <n v="0"/>
    <n v="1500"/>
    <n v="1500"/>
    <n v="1500"/>
    <n v="1500"/>
    <n v="0"/>
    <n v="395254000"/>
    <n v="146406334"/>
    <n v="199414912"/>
    <n v="741075246"/>
    <n v="0"/>
    <n v="44053333"/>
    <n v="13623333"/>
    <n v="130102631"/>
    <n v="187779297"/>
    <m/>
    <m/>
    <s v="OTRAS INVERSIONES"/>
    <s v="Crps: 946, 1016, 1056, 1057, 1060, 1061, 1076, 1077, 1078, 1115"/>
    <s v="Crps:1156, 1222, 1223, 1225, 1293, 1316, 1319, 1336, 1350, 1356, 1359, 1363, 1412, 1415, 1421, 1437, 1533"/>
  </r>
  <r>
    <n v="11"/>
    <s v="SUBA"/>
    <x v="0"/>
    <s v="EJE_UNO"/>
    <x v="3"/>
    <s v="Bogotá Humana con igualdad de oportunidades y equidad de género para las mujeres."/>
    <x v="14"/>
    <x v="14"/>
    <x v="5"/>
    <x v="5"/>
    <x v="3"/>
    <s v="Igualdad social y reconocimiento de género"/>
    <n v="2"/>
    <s v="Vincular"/>
    <n v="1000"/>
    <s v="personas"/>
    <s v="a programas que promuevan la equidad de género y los espacios de participación en ámbitos  políticos, sociales y económicos."/>
    <x v="2"/>
    <x v="5"/>
    <x v="1"/>
    <n v="1"/>
    <n v="0.66666666666666663"/>
    <n v="0.66666666666666663"/>
    <n v="0.66666666666666663"/>
    <n v="0.66666666666666663"/>
    <n v="600"/>
    <n v="0"/>
    <n v="1000"/>
    <n v="1000"/>
    <n v="1000"/>
    <n v="1000"/>
    <n v="0"/>
    <n v="1000"/>
    <n v="0"/>
    <n v="1000"/>
    <n v="666.66666666666663"/>
    <n v="0"/>
    <n v="1000"/>
    <n v="0"/>
    <n v="1000"/>
    <n v="666.66666666666663"/>
    <n v="0"/>
    <n v="104000000"/>
    <n v="0"/>
    <n v="26250000"/>
    <n v="130250000"/>
    <n v="0"/>
    <n v="97464287"/>
    <n v="0"/>
    <n v="9666667"/>
    <n v="107130954"/>
    <m/>
    <m/>
    <s v="OTRAS INVERSIONES"/>
    <s v="CRPS:1083, 1088, 1316, 1371"/>
    <m/>
  </r>
  <r>
    <n v="11"/>
    <s v="SUBA"/>
    <x v="0"/>
    <s v="EJE_UNO"/>
    <x v="3"/>
    <s v="Bogotá Humana con igualdad de oportunidades y equidad de género para las mujeres."/>
    <x v="15"/>
    <x v="15"/>
    <x v="5"/>
    <x v="5"/>
    <x v="3"/>
    <s v="Igualdad social y reconocimiento de género"/>
    <n v="3"/>
    <s v="Vincular"/>
    <n v="1000"/>
    <s v="personas"/>
    <s v=" en programas de Prevención, sensibilización social para el reconocimiento de género y diversidad sexual."/>
    <x v="2"/>
    <x v="5"/>
    <x v="1"/>
    <n v="1"/>
    <n v="0.66666666666666663"/>
    <n v="0.66666666666666663"/>
    <n v="0.66666666666666663"/>
    <n v="0.66666666666666663"/>
    <n v="400"/>
    <n v="0"/>
    <n v="1000"/>
    <n v="1000"/>
    <n v="1000"/>
    <n v="1000"/>
    <n v="0"/>
    <n v="1000"/>
    <n v="1000"/>
    <n v="0"/>
    <n v="666.66666666666663"/>
    <n v="0"/>
    <n v="1000"/>
    <n v="1000"/>
    <n v="0"/>
    <n v="666.66666666666663"/>
    <n v="0"/>
    <n v="96346000"/>
    <n v="49833500"/>
    <m/>
    <n v="146179500"/>
    <n v="0"/>
    <n v="15497334"/>
    <n v="13070000"/>
    <m/>
    <n v="28567334"/>
    <m/>
    <m/>
    <s v="CASAS DE JUSTICIA"/>
    <m/>
    <s v="Crps: 1197, 1224, 1227, 1228, 1328, 1339, 1344, 1353, 1418, 1523"/>
  </r>
  <r>
    <n v="11"/>
    <s v="SUBA"/>
    <x v="0"/>
    <s v="EJE_UNO"/>
    <x v="3"/>
    <s v="Bogotá Humana con igualdad de oportunidades y equidad de género para las mujeres."/>
    <x v="16"/>
    <x v="16"/>
    <x v="10"/>
    <x v="10"/>
    <x v="3"/>
    <s v="Igualdad social y reconocimiento de género"/>
    <n v="4"/>
    <s v="Apoyar"/>
    <n v="40"/>
    <s v="iniciativas"/>
    <s v=" de las organizaciones, grupos y redes de mujeres"/>
    <x v="2"/>
    <x v="5"/>
    <x v="0"/>
    <n v="1"/>
    <n v="0.75"/>
    <n v="0.75"/>
    <n v="0.75"/>
    <n v="0.75"/>
    <n v="0"/>
    <n v="10"/>
    <n v="10"/>
    <n v="10"/>
    <n v="10"/>
    <n v="40"/>
    <n v="20"/>
    <n v="10"/>
    <n v="0"/>
    <n v="0"/>
    <n v="30"/>
    <n v="20"/>
    <n v="10"/>
    <n v="0"/>
    <n v="0"/>
    <n v="30"/>
    <n v="200000000"/>
    <m/>
    <n v="3800000"/>
    <m/>
    <n v="203800000"/>
    <n v="79785715"/>
    <m/>
    <n v="0"/>
    <m/>
    <n v="79785715"/>
    <m/>
    <m/>
    <s v="CASAS DE JUSTICIA"/>
    <m/>
    <s v="Crps: 1621. Meta sin recursos en 2014. Se cumple a través de la meta Vincular  1.000 personas a programas que promuevan la equidad de género y los espacios de participación en ámbitos  políticos, sociales y económicos."/>
  </r>
  <r>
    <n v="11"/>
    <s v="SUBA"/>
    <x v="0"/>
    <s v="EJE_UNO"/>
    <x v="4"/>
    <s v="Lucha contra distintos tipos de discriminación y violencias por condición, situación, identidad, diferencia, diversidad o etapa del ciclo vital."/>
    <x v="17"/>
    <x v="17"/>
    <x v="11"/>
    <x v="11"/>
    <x v="4"/>
    <s v="Suba diversa e incluyente"/>
    <n v="1"/>
    <s v="Beneficiar"/>
    <n v="1200"/>
    <s v="adultos mayores"/>
    <s v="con la entrega de subsidios en situación de vulnerabilidad (tipo C) 12 meses al año"/>
    <x v="0"/>
    <x v="8"/>
    <x v="1"/>
    <n v="1"/>
    <n v="2.625"/>
    <n v="2.625"/>
    <n v="2.6429166666666668"/>
    <n v="2.6429166666666668"/>
    <n v="1150"/>
    <n v="1200"/>
    <n v="1200"/>
    <n v="1200"/>
    <n v="1200"/>
    <n v="1200"/>
    <n v="1200"/>
    <n v="1200"/>
    <n v="5100"/>
    <n v="5100"/>
    <n v="3150"/>
    <n v="1200"/>
    <n v="1377"/>
    <n v="5009"/>
    <n v="5100"/>
    <n v="3171.5"/>
    <n v="1487700000"/>
    <n v="3210959009"/>
    <n v="6737462148"/>
    <n v="7410800000"/>
    <n v="18846921157"/>
    <n v="1307675805"/>
    <n v="1738649719"/>
    <n v="1869082912"/>
    <n v="2974894534"/>
    <n v="7890302970"/>
    <m/>
    <m/>
    <s v="BONOS TIPO C"/>
    <m/>
    <s v="Crps: 669, 921, 830, 925,970,969,976, 1070, 1071, 1039, 1044, 1047, 1048, 1050, 1057, 1058, 1062, 1063, 1064, 1065, 1066, 1067, 1068, 1056, 1190, 1191, 1196, 1208, 1220, 1230, 1201, 1389, 1577, 1606, 1609, 1610, 1611,1612, 1613, 1615, 1616, 1617, 1618, 1625, 1631, 1632, 1633, 1634, 1635, 1641, 1642, 1643, 1644, 1648"/>
  </r>
  <r>
    <n v="11"/>
    <s v="SUBA"/>
    <x v="0"/>
    <s v="EJE_UNO"/>
    <x v="4"/>
    <s v="Lucha contra distintos tipos de discriminación y violencias por condición, situación, identidad, diferencia, diversidad o etapa del ciclo vital."/>
    <x v="18"/>
    <x v="18"/>
    <x v="12"/>
    <x v="12"/>
    <x v="4"/>
    <s v="Suba diversa e incluyente"/>
    <n v="2"/>
    <s v="Apoyar"/>
    <n v="20"/>
    <s v="iniciativas juveniles"/>
    <s v="para el buen uso del tiempo libre"/>
    <x v="0"/>
    <x v="8"/>
    <x v="1"/>
    <n v="1"/>
    <n v="0.625"/>
    <n v="0.625"/>
    <n v="0.625"/>
    <n v="0.625"/>
    <n v="7"/>
    <n v="20"/>
    <n v="20"/>
    <n v="20"/>
    <n v="20"/>
    <n v="20"/>
    <n v="20"/>
    <n v="20"/>
    <n v="10"/>
    <n v="0"/>
    <n v="12.5"/>
    <n v="20"/>
    <n v="20"/>
    <n v="10"/>
    <n v="0"/>
    <n v="12.5"/>
    <n v="158500000"/>
    <n v="68000000"/>
    <n v="17218903"/>
    <m/>
    <n v="243718903"/>
    <n v="40000000"/>
    <n v="53100000"/>
    <m/>
    <m/>
    <n v="93100000"/>
    <m/>
    <m/>
    <s v="OTRAS INVERSIONES"/>
    <m/>
    <s v="Crp:1476"/>
  </r>
  <r>
    <n v="11"/>
    <s v="SUBA"/>
    <x v="0"/>
    <s v="EJE_UNO"/>
    <x v="4"/>
    <s v="Lucha contra distintos tipos de discriminación y violencias por condición, situación, identidad, diferencia, diversidad o etapa del ciclo vital."/>
    <x v="19"/>
    <x v="19"/>
    <x v="9"/>
    <x v="9"/>
    <x v="4"/>
    <s v="Suba diversa e incluyente"/>
    <n v="3"/>
    <s v="Vincular"/>
    <n v="400"/>
    <s v="personas"/>
    <s v="en campañas de  prevención a la violencia y la delincuencia de  poblaciones en riesgo (jóvenes, barristas, “parches”) y a la prevención de violencias contra las mujeres."/>
    <x v="4"/>
    <x v="5"/>
    <x v="1"/>
    <n v="1"/>
    <n v="1"/>
    <n v="1"/>
    <n v="0.70833333333333326"/>
    <n v="0.70833333333333326"/>
    <n v="200"/>
    <n v="400"/>
    <n v="400"/>
    <n v="400"/>
    <n v="400"/>
    <n v="400"/>
    <n v="400"/>
    <n v="800"/>
    <n v="400"/>
    <n v="0"/>
    <n v="400"/>
    <n v="400"/>
    <n v="450"/>
    <n v="400"/>
    <n v="0"/>
    <n v="283.33333333333331"/>
    <n v="10000000"/>
    <n v="323205700"/>
    <n v="23000000"/>
    <m/>
    <n v="356205700"/>
    <n v="7500000"/>
    <n v="84772775"/>
    <n v="9866666"/>
    <m/>
    <n v="102139441"/>
    <m/>
    <m/>
    <s v="OTRAS INVERSIONES"/>
    <m/>
    <s v="Crps: 1060,1061, 1210, 1444, 1445"/>
  </r>
  <r>
    <n v="11"/>
    <s v="SUBA"/>
    <x v="0"/>
    <s v="EJE_UNO"/>
    <x v="4"/>
    <s v="Lucha contra distintos tipos de discriminación y violencias por condición, situación, identidad, diferencia, diversidad o etapa del ciclo vital."/>
    <x v="20"/>
    <x v="20"/>
    <x v="13"/>
    <x v="13"/>
    <x v="4"/>
    <s v="Suba diversa e incluyente"/>
    <n v="4"/>
    <s v="Vincular"/>
    <n v="100"/>
    <s v="personas"/>
    <s v="a las Acciones de mejoramiento de la calidad de vida de habitantes de calle y trabajadores (as) sexuales"/>
    <x v="2"/>
    <x v="9"/>
    <x v="1"/>
    <n v="1"/>
    <n v="0.66666666666666674"/>
    <n v="0.66666666666666674"/>
    <n v="0.66666666666666674"/>
    <n v="0.66666666666666674"/>
    <n v="30"/>
    <n v="0"/>
    <n v="100"/>
    <n v="100"/>
    <n v="100"/>
    <n v="100"/>
    <n v="0"/>
    <n v="200"/>
    <n v="0"/>
    <n v="0"/>
    <n v="66.666666666666671"/>
    <n v="0"/>
    <n v="200"/>
    <n v="0"/>
    <n v="0"/>
    <n v="66.666666666666671"/>
    <n v="0"/>
    <n v="110000000"/>
    <m/>
    <m/>
    <n v="110000000"/>
    <n v="0"/>
    <n v="66000000"/>
    <m/>
    <m/>
    <n v="66000000"/>
    <m/>
    <m/>
    <s v="OTRAS INVERSIONES"/>
    <m/>
    <m/>
  </r>
  <r>
    <n v="11"/>
    <s v="SUBA"/>
    <x v="0"/>
    <s v="EJE_UNO"/>
    <x v="4"/>
    <s v="Lucha contra distintos tipos de discriminación y violencias por condición, situación, identidad, diferencia, diversidad o etapa del ciclo vital."/>
    <x v="21"/>
    <x v="21"/>
    <x v="5"/>
    <x v="5"/>
    <x v="4"/>
    <s v="Suba diversa e incluyente"/>
    <n v="5"/>
    <s v="Vincular"/>
    <n v="1000"/>
    <s v="personas"/>
    <s v="a  Programas y acciones de promoción de convivencia inter étnica."/>
    <x v="2"/>
    <x v="5"/>
    <x v="1"/>
    <n v="1"/>
    <n v="0.77500000000000002"/>
    <n v="0.77500000000000002"/>
    <n v="1.22525"/>
    <n v="1.22525"/>
    <n v="100"/>
    <n v="1000"/>
    <n v="1000"/>
    <n v="1000"/>
    <n v="1000"/>
    <n v="1000"/>
    <n v="1000"/>
    <n v="1000"/>
    <n v="1100"/>
    <n v="0"/>
    <n v="775"/>
    <n v="1900"/>
    <n v="1901"/>
    <n v="1100"/>
    <n v="0"/>
    <n v="1225.25"/>
    <n v="161993700"/>
    <n v="215724300"/>
    <n v="60825500"/>
    <n v="3569500"/>
    <n v="442113000"/>
    <n v="92495275"/>
    <n v="23640300"/>
    <n v="5923330"/>
    <n v="3569500"/>
    <n v="125628405"/>
    <m/>
    <m/>
    <s v="OTRAS INVERSIONES"/>
    <s v="Crps: 939"/>
    <s v="Crps: 1312, 1320, 1324, 1329, 1340, 1391, 1468, 1524, 1534, 1624, 1626"/>
  </r>
  <r>
    <n v="11"/>
    <s v="SUBA"/>
    <x v="0"/>
    <s v="EJE_UNO"/>
    <x v="4"/>
    <s v="Lucha contra distintos tipos de discriminación y violencias por condición, situación, identidad, diferencia, diversidad o etapa del ciclo vital."/>
    <x v="22"/>
    <x v="22"/>
    <x v="14"/>
    <x v="14"/>
    <x v="4"/>
    <s v="Suba diversa e incluyente"/>
    <n v="6"/>
    <s v="Vincular"/>
    <n v="3000"/>
    <s v="personas"/>
    <s v="a las redes protectoras de niños(as), adolescentes, jóvenes y mujeres y lucha contra la estigmatización, promoción de la convivencia escolar al interior de las instituciones educativas y en sus entornos."/>
    <x v="0"/>
    <x v="8"/>
    <x v="1"/>
    <n v="1"/>
    <n v="0.375"/>
    <n v="0.375"/>
    <n v="0.375"/>
    <n v="0.375"/>
    <n v="2000"/>
    <n v="3000"/>
    <n v="3000"/>
    <n v="3000"/>
    <n v="3000"/>
    <n v="3000"/>
    <n v="3000"/>
    <n v="1500"/>
    <n v="0"/>
    <n v="0"/>
    <n v="1125"/>
    <n v="3000"/>
    <n v="1500"/>
    <n v="0"/>
    <n v="0"/>
    <n v="1125"/>
    <n v="117500000"/>
    <n v="58750000"/>
    <m/>
    <m/>
    <n v="176250000"/>
    <n v="117500000"/>
    <n v="58750000"/>
    <m/>
    <m/>
    <n v="176250000"/>
    <m/>
    <m/>
    <s v="OTRAS INVERSIONES"/>
    <m/>
    <m/>
  </r>
  <r>
    <n v="11"/>
    <s v="SUBA"/>
    <x v="0"/>
    <s v="EJE_UNO"/>
    <x v="5"/>
    <s v="Bogotá Humana, por la dignidad de las víctimas."/>
    <x v="23"/>
    <x v="23"/>
    <x v="15"/>
    <x v="15"/>
    <x v="5"/>
    <s v="Gestión por la dignidad de las victimas"/>
    <n v="1"/>
    <s v="Asesorar y acompañar"/>
    <n v="500"/>
    <s v="personas"/>
    <s v="en las acciones de gestión social relacionadas con el desarrollo de proyectos de vivienda, en coordinación con la Alta Consejería para los Derechos de las Víctimas.       "/>
    <x v="5"/>
    <x v="10"/>
    <x v="1"/>
    <n v="1"/>
    <n v="0.75"/>
    <n v="0.75"/>
    <n v="1.0774999999999999"/>
    <n v="1.0774999999999999"/>
    <n v="0"/>
    <n v="500"/>
    <n v="500"/>
    <n v="500"/>
    <n v="500"/>
    <n v="500"/>
    <n v="500"/>
    <n v="500"/>
    <n v="500"/>
    <n v="0"/>
    <n v="375"/>
    <n v="655"/>
    <n v="1000"/>
    <n v="500"/>
    <n v="0"/>
    <n v="538.75"/>
    <n v="150000000"/>
    <n v="55000000"/>
    <n v="59400000"/>
    <m/>
    <n v="264400000"/>
    <n v="45000000"/>
    <n v="1500000"/>
    <n v="46300000"/>
    <m/>
    <n v="92800000"/>
    <m/>
    <m/>
    <s v="OTRAS INVERSIONES"/>
    <m/>
    <s v="Crps: 794, 849_x000d_CON ESTE OBJETO DE GASTO TMBN SE IMPLEMENTAN ACCIONES DEL PROYECTO 1047 PARTICIPACION PARA EL EJERCICIO DE LOS DERECHOS EN SU COMPONENTE APROPIACION DEL PRESUPUESTO LOCAL."/>
  </r>
  <r>
    <n v="11"/>
    <s v="SUBA"/>
    <x v="0"/>
    <s v="EJE_UNO"/>
    <x v="6"/>
    <s v="Bogotá, un territorio que defiende, protege y promueve los derechos humanos."/>
    <x v="24"/>
    <x v="24"/>
    <x v="16"/>
    <x v="16"/>
    <x v="6"/>
    <s v="Promoción de los derechos humanos a través de la legalidad"/>
    <n v="1"/>
    <s v="Beneficiar"/>
    <n v="1000"/>
    <s v="personas"/>
    <s v=" con programas de Gestión, acompañamiento y fortalecimiento de estrategias de inclusión social para Justicia formal, informal, comunitaria y resolución alternativa de conflictos."/>
    <x v="2"/>
    <x v="9"/>
    <x v="1"/>
    <n v="1"/>
    <n v="1"/>
    <n v="1"/>
    <n v="1"/>
    <n v="1"/>
    <n v="500"/>
    <n v="1000"/>
    <n v="1000"/>
    <n v="1000"/>
    <n v="1000"/>
    <n v="1000"/>
    <n v="1000"/>
    <n v="1000"/>
    <n v="1000"/>
    <n v="1000"/>
    <n v="1000"/>
    <n v="1000"/>
    <n v="1000"/>
    <n v="1000"/>
    <n v="1000"/>
    <n v="1000"/>
    <n v="191250000"/>
    <n v="330490000"/>
    <n v="38564500"/>
    <n v="35860500"/>
    <n v="596165000"/>
    <n v="114750000"/>
    <n v="211798333"/>
    <n v="963335"/>
    <n v="34229988"/>
    <n v="361741656"/>
    <m/>
    <m/>
    <s v="OTRAS INVERSIONES"/>
    <s v="Crps: 940, 941, 947"/>
    <s v="Crps: 1226, 1313, 1321, 1325, 1330, 1470, 1525"/>
  </r>
  <r>
    <n v="11"/>
    <s v="SUBA"/>
    <x v="0"/>
    <s v="EJE_UNO"/>
    <x v="6"/>
    <s v="Bogotá, un territorio que defiende, protege y promueve los derechos humanos."/>
    <x v="25"/>
    <x v="25"/>
    <x v="17"/>
    <x v="17"/>
    <x v="6"/>
    <s v="Promoción de los derechos humanos a través de la legalidad"/>
    <n v="2"/>
    <s v="Vincular"/>
    <n v="1000"/>
    <s v="personas"/>
    <s v=" en campañas de comunicación, cultural y pedagógica, sobre los derechos de las victimas, la paz y la reconciliación."/>
    <x v="2"/>
    <x v="9"/>
    <x v="1"/>
    <n v="1"/>
    <n v="1"/>
    <n v="1"/>
    <n v="1"/>
    <n v="1"/>
    <n v="460"/>
    <n v="1000"/>
    <n v="1000"/>
    <n v="1000"/>
    <n v="1000"/>
    <n v="1000"/>
    <n v="1000"/>
    <n v="1000"/>
    <n v="1000"/>
    <n v="1000"/>
    <n v="1000"/>
    <n v="1000"/>
    <n v="1000"/>
    <n v="1000"/>
    <n v="1000"/>
    <n v="1000"/>
    <n v="208750000"/>
    <n v="269510000"/>
    <n v="64682500"/>
    <m/>
    <n v="233490000"/>
    <n v="0"/>
    <n v="2857334"/>
    <n v="9573366"/>
    <m/>
    <n v="12430700"/>
    <m/>
    <m/>
    <s v="OTRAS INVERSIONES"/>
    <m/>
    <s v="Crps: 1157, 1198, 1292, 1341, 1347, 1348, 1349, 1382, 1390, 1394, 1411"/>
  </r>
  <r>
    <n v="11"/>
    <s v="SUBA"/>
    <x v="0"/>
    <s v="EJE_UNO"/>
    <x v="7"/>
    <s v="Ejercicio de libertades culturales y deportivas."/>
    <x v="26"/>
    <x v="26"/>
    <x v="18"/>
    <x v="18"/>
    <x v="7"/>
    <s v="Desarrollo de los derechos culturales, recreativos y deportivos"/>
    <n v="1"/>
    <s v="Vincular"/>
    <n v="3000"/>
    <s v="personas"/>
    <s v="en espacios de expresión cultural y artistica"/>
    <x v="6"/>
    <x v="11"/>
    <x v="1"/>
    <n v="1"/>
    <n v="1"/>
    <n v="1"/>
    <n v="0.75"/>
    <n v="0.75"/>
    <n v="2500"/>
    <n v="3000"/>
    <n v="3000"/>
    <n v="3000"/>
    <n v="3000"/>
    <n v="3000"/>
    <n v="3000"/>
    <n v="3000"/>
    <n v="3000"/>
    <n v="3000"/>
    <n v="3000"/>
    <n v="3000"/>
    <n v="3000"/>
    <n v="3000"/>
    <n v="0"/>
    <n v="2250"/>
    <n v="355000000"/>
    <n v="332400000"/>
    <n v="83333333.333333328"/>
    <n v="147946146"/>
    <n v="918679479.33333337"/>
    <n v="0"/>
    <n v="282500000"/>
    <n v="75000000"/>
    <m/>
    <n v="357500000"/>
    <m/>
    <m/>
    <s v="OTRAS INVERSIONES"/>
    <s v="CRPS:1240"/>
    <s v="CRP:1076 (DIVIDIDO EN TRES METAS)"/>
  </r>
  <r>
    <n v="11"/>
    <s v="SUBA"/>
    <x v="0"/>
    <s v="EJE_UNO"/>
    <x v="7"/>
    <s v="Ejercicio de libertades culturales y deportivas."/>
    <x v="27"/>
    <x v="27"/>
    <x v="19"/>
    <x v="19"/>
    <x v="7"/>
    <s v="Desarrollo de los derechos culturales, recreativos y deportivos"/>
    <n v="2"/>
    <s v="Mantener"/>
    <n v="4"/>
    <s v="murales"/>
    <s v="que hacen parte del patrimonio cultural e histórico"/>
    <x v="7"/>
    <x v="12"/>
    <x v="1"/>
    <n v="1"/>
    <n v="0.33333333333333331"/>
    <n v="0.33333333333333331"/>
    <n v="1.5"/>
    <n v="1.5"/>
    <n v="0"/>
    <n v="0"/>
    <n v="4"/>
    <n v="4"/>
    <n v="4"/>
    <n v="4"/>
    <n v="0"/>
    <n v="4"/>
    <n v="0"/>
    <n v="0"/>
    <n v="1.3333333333333333"/>
    <n v="0"/>
    <n v="18"/>
    <n v="0"/>
    <n v="0"/>
    <n v="6"/>
    <m/>
    <n v="95000000"/>
    <n v="0"/>
    <m/>
    <n v="95000000"/>
    <n v="0"/>
    <n v="0"/>
    <n v="0"/>
    <m/>
    <n v="0"/>
    <m/>
    <m/>
    <s v="OTRAS INVERSIONES"/>
    <m/>
    <m/>
  </r>
  <r>
    <n v="11"/>
    <s v="SUBA"/>
    <x v="0"/>
    <s v="EJE_UNO"/>
    <x v="7"/>
    <s v="Ejercicio de libertades culturales y deportivas."/>
    <x v="28"/>
    <x v="28"/>
    <x v="20"/>
    <x v="20"/>
    <x v="7"/>
    <s v="Desarrollo de los derechos culturales, recreativos y deportivos"/>
    <n v="3"/>
    <s v="Mantener"/>
    <n v="4"/>
    <s v="parques vecinales y/o de bolsillo"/>
    <s v="."/>
    <x v="6"/>
    <x v="13"/>
    <x v="1"/>
    <n v="1"/>
    <n v="2.6875"/>
    <n v="2.6875"/>
    <n v="1.0625"/>
    <n v="1.0625"/>
    <n v="0"/>
    <n v="4"/>
    <n v="4"/>
    <n v="4"/>
    <n v="4"/>
    <n v="4"/>
    <n v="4"/>
    <n v="20"/>
    <n v="15"/>
    <n v="4"/>
    <n v="10.75"/>
    <n v="3"/>
    <n v="0"/>
    <n v="10"/>
    <n v="4"/>
    <n v="4.25"/>
    <n v="783936061"/>
    <n v="215882189.5"/>
    <n v="2014852385.6666667"/>
    <n v="1749429363"/>
    <n v="4764099999.166667"/>
    <n v="0"/>
    <n v="53742800"/>
    <n v="44124633.333333336"/>
    <n v="627463250"/>
    <n v="725330683.33333337"/>
    <m/>
    <m/>
    <s v="MANTENIMIENTO DE PARQUES VECINALES Y DE BOLSILLO"/>
    <s v="Crps: 1044, 1045"/>
    <s v="Crps: 1097 y 1276  (DIVIDIDO EN TRES METAS), 1158 y 1277  (DIVIDIDO EN TRES METAS), 1195 (DIVIDIDO EN TRES METAS)"/>
  </r>
  <r>
    <n v="11"/>
    <s v="SUBA"/>
    <x v="0"/>
    <s v="EJE_UNO"/>
    <x v="7"/>
    <s v="Ejercicio de libertades culturales y deportivas."/>
    <x v="29"/>
    <x v="29"/>
    <x v="21"/>
    <x v="21"/>
    <x v="7"/>
    <s v="Desarrollo de los derechos culturales, recreativos y deportivos"/>
    <n v="4"/>
    <s v="Construir"/>
    <n v="2"/>
    <s v="parques vecinales y/o de bolsillo"/>
    <s v="."/>
    <x v="6"/>
    <x v="13"/>
    <x v="1"/>
    <n v="1"/>
    <n v="2.5"/>
    <n v="2.5"/>
    <n v="1"/>
    <n v="1"/>
    <n v="2"/>
    <n v="2"/>
    <n v="2"/>
    <n v="2"/>
    <n v="2"/>
    <n v="2"/>
    <n v="2"/>
    <n v="10"/>
    <n v="6"/>
    <n v="2"/>
    <n v="5"/>
    <n v="2"/>
    <n v="2"/>
    <n v="3"/>
    <n v="1"/>
    <n v="2"/>
    <n v="1365925022"/>
    <n v="2134221221"/>
    <n v="2146134029.6666667"/>
    <n v="374997430"/>
    <n v="6021277702.666667"/>
    <n v="0"/>
    <n v="0"/>
    <n v="44124633.333333336"/>
    <m/>
    <n v="44124633.333333336"/>
    <m/>
    <m/>
    <s v="MANTENIMIENTO DE PARQUES VECINALES Y DE BOLSILLO"/>
    <s v="CRPS:1269"/>
    <s v="Crps: 1097 y 1276  (DIVIDIDO EN TRES METAS), 1158  y 1277 (DIVIDIDO EN TRES METAS), 1195 (DIVIDIDO EN TRES METAS)"/>
  </r>
  <r>
    <n v="11"/>
    <s v="SUBA"/>
    <x v="0"/>
    <s v="EJE_UNO"/>
    <x v="7"/>
    <s v="Ejercicio de libertades culturales y deportivas."/>
    <x v="30"/>
    <x v="30"/>
    <x v="20"/>
    <x v="20"/>
    <x v="7"/>
    <s v="Desarrollo de los derechos culturales, recreativos y deportivos"/>
    <n v="5"/>
    <s v="Dotar"/>
    <n v="3"/>
    <s v="parques vecinales y/o de bolsillo"/>
    <s v="."/>
    <x v="6"/>
    <x v="13"/>
    <x v="1"/>
    <n v="1"/>
    <n v="3.3333333333333335"/>
    <n v="3.3333333333333335"/>
    <n v="2.5833333333333335"/>
    <n v="2.5833333333333335"/>
    <n v="2"/>
    <n v="3"/>
    <n v="3"/>
    <n v="3"/>
    <n v="3"/>
    <n v="3"/>
    <n v="3"/>
    <n v="20"/>
    <n v="14"/>
    <n v="3"/>
    <n v="10"/>
    <n v="2"/>
    <n v="8"/>
    <n v="19"/>
    <n v="2"/>
    <n v="7.75"/>
    <n v="215110117"/>
    <n v="162139389.5"/>
    <n v="2014852384.6666667"/>
    <n v="174997430"/>
    <n v="2567099321.166667"/>
    <n v="0"/>
    <n v="0"/>
    <n v="44124633.333333336"/>
    <m/>
    <n v="44124633.333333336"/>
    <m/>
    <m/>
    <s v="MANTENIMIENTO DE PARQUES VECINALES Y DE BOLSILLO"/>
    <m/>
    <s v="Crps: 1097 y 1276  (DIVIDIDO EN TRES METAS), 1158 y 1277 (DIVIDIDO EN TRES METAS), 1195 (DIVIDIDO EN TRES METAS)"/>
  </r>
  <r>
    <n v="11"/>
    <s v="SUBA"/>
    <x v="0"/>
    <s v="EJE_UNO"/>
    <x v="7"/>
    <s v="Ejercicio de libertades culturales y deportivas."/>
    <x v="31"/>
    <x v="31"/>
    <x v="22"/>
    <x v="22"/>
    <x v="7"/>
    <s v="Desarrollo de los derechos culturales, recreativos y deportivos"/>
    <n v="6"/>
    <s v="Dotar"/>
    <n v="1"/>
    <s v="equipamento o escenario cultural público"/>
    <m/>
    <x v="6"/>
    <x v="14"/>
    <x v="1"/>
    <n v="1"/>
    <n v="1"/>
    <n v="1"/>
    <n v="0.75"/>
    <n v="0.75"/>
    <n v="0"/>
    <n v="1"/>
    <n v="1"/>
    <n v="1"/>
    <n v="1"/>
    <n v="1"/>
    <n v="1"/>
    <n v="1"/>
    <n v="1"/>
    <n v="1"/>
    <n v="1"/>
    <n v="1"/>
    <n v="1"/>
    <n v="1"/>
    <n v="0"/>
    <n v="0.75"/>
    <n v="55343648"/>
    <n v="187281463"/>
    <n v="82500000"/>
    <n v="100000000"/>
    <n v="425125111"/>
    <n v="5343648"/>
    <n v="0"/>
    <n v="82500000"/>
    <m/>
    <n v="87843648"/>
    <m/>
    <m/>
    <s v="FORMACIÓN, EVENTOS CULTURALES y CARNAVAL"/>
    <s v="CRPS:1271"/>
    <s v="Crps: 1000, 1001"/>
  </r>
  <r>
    <n v="11"/>
    <s v="SUBA"/>
    <x v="0"/>
    <s v="EJE_UNO"/>
    <x v="7"/>
    <s v="Ejercicio de libertades culturales y deportivas."/>
    <x v="32"/>
    <x v="32"/>
    <x v="18"/>
    <x v="18"/>
    <x v="7"/>
    <s v="Desarrollo de los derechos culturales, recreativos y deportivos"/>
    <n v="7"/>
    <s v="Vincular"/>
    <n v="2500"/>
    <s v="personas"/>
    <s v="en programas relacionados con derechos culturales, realización de actividades artísticas y patrimoniales en espacios públicos para la apropiación de territorios culturalmente significativos de la localidad"/>
    <x v="6"/>
    <x v="11"/>
    <x v="1"/>
    <n v="1"/>
    <n v="1.0265"/>
    <n v="1.0265"/>
    <n v="0.77"/>
    <n v="0.77"/>
    <n v="2500"/>
    <n v="2500"/>
    <n v="2500"/>
    <n v="2500"/>
    <n v="2500"/>
    <n v="2500"/>
    <n v="2500"/>
    <n v="2765"/>
    <n v="2500"/>
    <n v="2500"/>
    <n v="2566.25"/>
    <n v="2500"/>
    <n v="2700"/>
    <n v="2500"/>
    <n v="0"/>
    <n v="1925"/>
    <n v="55000000"/>
    <n v="144990000"/>
    <n v="117969472"/>
    <n v="147946146"/>
    <n v="465905618"/>
    <n v="47571429"/>
    <n v="153740000"/>
    <n v="84010000"/>
    <m/>
    <n v="285321429"/>
    <m/>
    <m/>
    <s v="FORMACIÓN, EVENTOS CULTURALES y CARNAVAL"/>
    <s v="CRPS:1240"/>
    <s v="Crps: CRP:1076 (DIVIDIDO EN TRES METAS), 919, 1213, 1299_x000d_"/>
  </r>
  <r>
    <n v="11"/>
    <s v="SUBA"/>
    <x v="0"/>
    <s v="EJE_UNO"/>
    <x v="7"/>
    <s v="Ejercicio de libertades culturales y deportivas."/>
    <x v="33"/>
    <x v="33"/>
    <x v="23"/>
    <x v="23"/>
    <x v="7"/>
    <s v="Desarrollo de los derechos culturales, recreativos y deportivos"/>
    <n v="8"/>
    <s v="Apoyar"/>
    <n v="10"/>
    <s v="iniciativas"/>
    <s v=" que promuevan la recuperación de las memorias ancestrales, étnicas, territoriales y de practicas culturales, artísticas y patrimoniales de Suba de expositores artísticos, culturales y patrimoniales."/>
    <x v="6"/>
    <x v="14"/>
    <x v="1"/>
    <n v="1"/>
    <n v="0.5"/>
    <n v="0.5"/>
    <n v="0.5"/>
    <n v="0.5"/>
    <n v="0"/>
    <n v="10"/>
    <n v="10"/>
    <n v="10"/>
    <n v="10"/>
    <n v="10"/>
    <n v="10"/>
    <n v="10"/>
    <n v="0"/>
    <n v="0"/>
    <n v="5"/>
    <n v="10"/>
    <n v="10"/>
    <n v="0"/>
    <n v="0"/>
    <n v="5"/>
    <n v="100000000"/>
    <n v="150000000"/>
    <n v="0"/>
    <m/>
    <n v="250000000"/>
    <n v="20000000"/>
    <n v="25000000"/>
    <n v="0"/>
    <m/>
    <n v="45000000"/>
    <m/>
    <m/>
    <s v="FORMACIÓN, EVENTOS CULTURALES y CARNAVAL"/>
    <m/>
    <m/>
  </r>
  <r>
    <n v="11"/>
    <s v="SUBA"/>
    <x v="0"/>
    <s v="EJE_UNO"/>
    <x v="7"/>
    <s v="Ejercicio de libertades culturales y deportivas."/>
    <x v="34"/>
    <x v="34"/>
    <x v="24"/>
    <x v="24"/>
    <x v="7"/>
    <s v="Desarrollo de los derechos culturales, recreativos y deportivos"/>
    <n v="9"/>
    <s v="Vincular"/>
    <n v="10000"/>
    <s v="personas"/>
    <s v=" en actividades físicas en parques, lúdicas y recreativas  en espacios públicos de la localidad"/>
    <x v="6"/>
    <x v="15"/>
    <x v="1"/>
    <n v="1"/>
    <n v="0.79500000000000004"/>
    <n v="0.79500000000000004"/>
    <n v="0.83750000000000002"/>
    <n v="0.83750000000000002"/>
    <n v="5000"/>
    <n v="10000"/>
    <n v="10000"/>
    <n v="10000"/>
    <n v="10000"/>
    <n v="10000"/>
    <n v="10000"/>
    <n v="11800"/>
    <n v="0"/>
    <n v="10000"/>
    <n v="7950"/>
    <n v="11500"/>
    <n v="12000"/>
    <n v="0"/>
    <n v="10000"/>
    <n v="8375"/>
    <n v="330000000"/>
    <n v="500000000"/>
    <n v="0"/>
    <n v="494502953"/>
    <n v="1324502953"/>
    <n v="0"/>
    <n v="0"/>
    <n v="0"/>
    <m/>
    <n v="0"/>
    <m/>
    <m/>
    <s v="FORMACIÓN, EVENTOS CULTURALES y CARNAVAL"/>
    <s v="CRPS:1279"/>
    <s v="suspendido"/>
  </r>
  <r>
    <n v="11"/>
    <s v="SUBA"/>
    <x v="0"/>
    <s v="EJE_UNO"/>
    <x v="7"/>
    <s v="Ejercicio de libertades culturales y deportivas."/>
    <x v="35"/>
    <x v="35"/>
    <x v="25"/>
    <x v="25"/>
    <x v="7"/>
    <s v="Desarrollo de los derechos culturales, recreativos y deportivos"/>
    <n v="10"/>
    <s v="Capacitar"/>
    <n v="2500"/>
    <s v="personas"/>
    <s v=" en formación artística  informal y aficionada por ciclo vital"/>
    <x v="6"/>
    <x v="16"/>
    <x v="1"/>
    <n v="1"/>
    <n v="1.1399999999999999"/>
    <n v="1.1399999999999999"/>
    <n v="0.89"/>
    <n v="0.89"/>
    <n v="2200"/>
    <n v="2500"/>
    <n v="2500"/>
    <n v="2500"/>
    <n v="2500"/>
    <n v="2500"/>
    <n v="3900"/>
    <n v="2500"/>
    <n v="2500"/>
    <n v="2500"/>
    <n v="2850"/>
    <n v="3900"/>
    <n v="2500"/>
    <n v="2500"/>
    <n v="0"/>
    <n v="2225"/>
    <n v="390000000"/>
    <n v="100000000"/>
    <n v="83333333.333333328"/>
    <n v="147946146"/>
    <n v="721279479.33333337"/>
    <n v="273000000"/>
    <n v="0"/>
    <n v="75000000"/>
    <m/>
    <n v="348000000"/>
    <m/>
    <m/>
    <s v="FORMACIÓN, EVENTOS CULTURALES y CARNAVAL"/>
    <s v="CRPS:1240"/>
    <s v="CRP:1076 (DIVIDIDO EN TRES METAS)"/>
  </r>
  <r>
    <n v="11"/>
    <s v="SUBA"/>
    <x v="0"/>
    <s v="EJE_UNO"/>
    <x v="7"/>
    <s v="Ejercicio de libertades culturales y deportivas."/>
    <x v="36"/>
    <x v="36"/>
    <x v="26"/>
    <x v="26"/>
    <x v="7"/>
    <s v="Desarrollo de los derechos culturales, recreativos y deportivos"/>
    <n v="11"/>
    <s v="Apoyar"/>
    <n v="30"/>
    <s v="iniciativas"/>
    <s v="de escuelas de formación deportiva"/>
    <x v="6"/>
    <x v="15"/>
    <x v="1"/>
    <n v="1"/>
    <n v="0.75"/>
    <n v="0.75"/>
    <n v="0.46666666666666667"/>
    <n v="0.46666666666666667"/>
    <n v="10"/>
    <n v="30"/>
    <n v="30"/>
    <n v="30"/>
    <n v="30"/>
    <n v="30"/>
    <n v="30"/>
    <n v="0"/>
    <n v="30"/>
    <n v="30"/>
    <n v="22.5"/>
    <n v="26"/>
    <n v="0"/>
    <n v="30"/>
    <n v="0"/>
    <n v="14"/>
    <n v="250000000"/>
    <m/>
    <n v="110000000"/>
    <n v="100000000"/>
    <n v="460000000"/>
    <n v="116000000"/>
    <n v="0"/>
    <n v="0"/>
    <m/>
    <n v="116000000"/>
    <m/>
    <m/>
    <s v="FORMACIÓN, EVENTOS CULTURALES y CARNAVAL"/>
    <s v="CRPS:1179"/>
    <s v="Crps: 1118 (Dividido en dos metas)"/>
  </r>
  <r>
    <n v="11"/>
    <s v="SUBA"/>
    <x v="0"/>
    <s v="EJE_UNO"/>
    <x v="7"/>
    <s v="Ejercicio de libertades culturales y deportivas."/>
    <x v="37"/>
    <x v="37"/>
    <x v="27"/>
    <x v="27"/>
    <x v="7"/>
    <s v="Desarrollo de los derechos culturales, recreativos y deportivos"/>
    <n v="12"/>
    <s v="Realizar"/>
    <n v="50"/>
    <s v="dotaciones"/>
    <s v="de materiales  y elementos para la práctica recreativa y deportiva local"/>
    <x v="6"/>
    <x v="15"/>
    <x v="1"/>
    <n v="1"/>
    <n v="0.95"/>
    <n v="0.95"/>
    <n v="0.7"/>
    <n v="0.7"/>
    <n v="5"/>
    <n v="50"/>
    <n v="50"/>
    <n v="50"/>
    <n v="50"/>
    <n v="50"/>
    <n v="50"/>
    <n v="40"/>
    <n v="50"/>
    <n v="50"/>
    <n v="47.5"/>
    <n v="50"/>
    <n v="40"/>
    <n v="50"/>
    <n v="0"/>
    <n v="35"/>
    <n v="99415517"/>
    <n v="100000000"/>
    <n v="110000000"/>
    <n v="146749986"/>
    <n v="456165503"/>
    <n v="0"/>
    <n v="0"/>
    <n v="0"/>
    <m/>
    <n v="0"/>
    <m/>
    <m/>
    <s v="FORMACIÓN, EVENTOS CULTURALES y CARNAVAL"/>
    <s v="CRPS:1179"/>
    <s v="Crps: 1118 (Dividido en dos metas)"/>
  </r>
  <r>
    <n v="11"/>
    <s v="SUBA"/>
    <x v="0"/>
    <s v="EJE_UNO"/>
    <x v="8"/>
    <s v="Ruralidad humana."/>
    <x v="38"/>
    <x v="38"/>
    <x v="15"/>
    <x v="15"/>
    <x v="8"/>
    <s v="Hábitat rural"/>
    <n v="1"/>
    <s v="Asesorar y acompañar"/>
    <n v="100"/>
    <s v="personas"/>
    <s v="para el acceso a soluciones de vivienda  rural"/>
    <x v="5"/>
    <x v="10"/>
    <x v="1"/>
    <n v="1"/>
    <n v="0"/>
    <n v="0"/>
    <n v="0"/>
    <n v="0"/>
    <n v="0"/>
    <m/>
    <n v="100"/>
    <m/>
    <m/>
    <n v="100"/>
    <n v="0"/>
    <n v="0"/>
    <n v="0"/>
    <n v="0"/>
    <n v="0"/>
    <n v="0"/>
    <n v="0"/>
    <n v="0"/>
    <n v="0"/>
    <n v="0"/>
    <n v="0"/>
    <n v="0"/>
    <n v="0"/>
    <m/>
    <n v="0"/>
    <n v="0"/>
    <n v="0"/>
    <n v="0"/>
    <m/>
    <n v="0"/>
    <m/>
    <m/>
    <s v="OTRAS INVERSIONES"/>
    <m/>
    <m/>
  </r>
  <r>
    <n v="11"/>
    <s v="SUBA"/>
    <x v="0"/>
    <s v="EJE_UNO"/>
    <x v="9"/>
    <s v="Vivienda y hábitat humano."/>
    <x v="39"/>
    <x v="39"/>
    <x v="15"/>
    <x v="15"/>
    <x v="9"/>
    <s v="Gestión social del hábitat"/>
    <n v="1"/>
    <s v="Asesorar y acompañar"/>
    <n v="200"/>
    <s v="personas"/>
    <s v=" en el acceso de solución de vivienda barrial y rural."/>
    <x v="5"/>
    <x v="10"/>
    <x v="0"/>
    <n v="1"/>
    <n v="2.4249999999999998"/>
    <n v="2.4249999999999998"/>
    <n v="2.4249999999999998"/>
    <n v="2.4249999999999998"/>
    <n v="0"/>
    <n v="50"/>
    <n v="50"/>
    <n v="50"/>
    <n v="50"/>
    <n v="200"/>
    <n v="200"/>
    <n v="0"/>
    <n v="285"/>
    <n v="0"/>
    <n v="485"/>
    <n v="200"/>
    <n v="0"/>
    <n v="285"/>
    <n v="0"/>
    <n v="485"/>
    <n v="40000000"/>
    <n v="0"/>
    <n v="50000000"/>
    <m/>
    <n v="90000000"/>
    <n v="0"/>
    <n v="0"/>
    <n v="38662166"/>
    <m/>
    <n v="38662166"/>
    <m/>
    <m/>
    <s v="OTRAS INVERSIONES"/>
    <m/>
    <s v="Crps: 984, 988, 1004. Meta sin recursos en 2014. Se cumple a través de la  meta Beneficiar a 1.000  personas con acciones de promoción  en los procesos de  regularización de barrios."/>
  </r>
  <r>
    <n v="11"/>
    <s v="SUBA"/>
    <x v="0"/>
    <s v="EJE_UNO"/>
    <x v="9"/>
    <s v="Vivienda y hábitat humano."/>
    <x v="40"/>
    <x v="40"/>
    <x v="15"/>
    <x v="15"/>
    <x v="9"/>
    <s v="Gestión social del hábitat"/>
    <n v="2"/>
    <s v="Beneficiar"/>
    <n v="1000"/>
    <s v="personas"/>
    <s v=" con acciones de promoción  en los procesos de  regularización de barrios."/>
    <x v="5"/>
    <x v="10"/>
    <x v="1"/>
    <n v="1"/>
    <n v="0.625"/>
    <n v="0.625"/>
    <n v="0.96425000000000005"/>
    <n v="0.96425000000000005"/>
    <n v="300"/>
    <n v="1000"/>
    <n v="1000"/>
    <n v="1000"/>
    <n v="1000"/>
    <n v="1000"/>
    <n v="1000"/>
    <n v="1500"/>
    <n v="0"/>
    <n v="0"/>
    <n v="625"/>
    <n v="1500"/>
    <n v="2357"/>
    <n v="0"/>
    <n v="0"/>
    <n v="964.25"/>
    <n v="200000000"/>
    <n v="99999980"/>
    <n v="0"/>
    <m/>
    <n v="299999980"/>
    <n v="48000000"/>
    <n v="67000000"/>
    <n v="0"/>
    <m/>
    <n v="115000000"/>
    <m/>
    <m/>
    <s v="OTRAS INVERSIONES"/>
    <m/>
    <m/>
  </r>
  <r>
    <n v="11"/>
    <s v="SUBA"/>
    <x v="1"/>
    <s v="EJE_DOS"/>
    <x v="10"/>
    <s v="Recuperación, rehabilitación y restauración de la estructura ecológica principal y de los espacios del agua."/>
    <x v="41"/>
    <x v="41"/>
    <x v="28"/>
    <x v="28"/>
    <x v="10"/>
    <s v="Resignificación ambiental y ecológica"/>
    <n v="1"/>
    <s v="Vincular"/>
    <n v="500"/>
    <s v="personas"/>
    <s v=" en campañas y acciones de sensibilización, promoción, prevención para la  recuperación, preservación  monitoreo y control urbano y rural sobre los factores que afectan la calidad del agua de las micro cuencas y subcuenca del río Bogotá."/>
    <x v="8"/>
    <x v="17"/>
    <x v="1"/>
    <n v="1"/>
    <n v="1.75"/>
    <n v="1.75"/>
    <n v="1.75"/>
    <n v="1.75"/>
    <n v="200"/>
    <n v="500"/>
    <n v="500"/>
    <n v="500"/>
    <n v="500"/>
    <n v="500"/>
    <n v="500"/>
    <n v="2000"/>
    <n v="500"/>
    <n v="500"/>
    <n v="875"/>
    <n v="1000"/>
    <n v="2000"/>
    <n v="500"/>
    <n v="0"/>
    <n v="875"/>
    <n v="67600000"/>
    <n v="1736640909"/>
    <n v="77250000"/>
    <n v="251515416.66666701"/>
    <n v="2133006325.666667"/>
    <n v="0"/>
    <n v="1116690909"/>
    <n v="47325000"/>
    <m/>
    <n v="1164015909"/>
    <m/>
    <m/>
    <s v="CUERPOS DE AGUA"/>
    <s v="CRPS:1276"/>
    <s v="Crps: 1074 , 1202(Dividio en 4 metas)"/>
  </r>
  <r>
    <n v="11"/>
    <s v="SUBA"/>
    <x v="1"/>
    <s v="EJE_DOS"/>
    <x v="10"/>
    <s v="Recuperación, rehabilitación y restauración de la estructura ecológica principal y de los espacios del agua."/>
    <x v="42"/>
    <x v="42"/>
    <x v="28"/>
    <x v="28"/>
    <x v="10"/>
    <s v="Resignificación ambiental y ecológica"/>
    <n v="2"/>
    <s v="Vincular"/>
    <n v="500"/>
    <s v="personas"/>
    <s v=" a procesos participativos de gestión para la recuperación física de ecosistemas y procesos de formación y gestión ambiental, orientados a la resignificación y protección del territorio del agua."/>
    <x v="8"/>
    <x v="17"/>
    <x v="1"/>
    <n v="1"/>
    <n v="1.6"/>
    <n v="1.6"/>
    <n v="1.6"/>
    <n v="1.6"/>
    <n v="100"/>
    <n v="500"/>
    <n v="500"/>
    <n v="500"/>
    <n v="500"/>
    <n v="500"/>
    <n v="500"/>
    <n v="2000"/>
    <n v="200"/>
    <n v="500"/>
    <n v="800"/>
    <n v="1000"/>
    <n v="2000"/>
    <n v="200"/>
    <n v="0"/>
    <n v="800"/>
    <n v="257400000"/>
    <n v="356269870"/>
    <n v="530200000"/>
    <n v="254515416.66666701"/>
    <n v="1398385286.666667"/>
    <n v="138004241"/>
    <n v="41799696"/>
    <n v="498678175"/>
    <m/>
    <n v="678482112"/>
    <m/>
    <m/>
    <s v="CUERPOS DE AGUA"/>
    <s v="CRPS:1370, 1276"/>
    <s v="Crps: 676, 972, 1043, 1211, 1302, 1307"/>
  </r>
  <r>
    <n v="11"/>
    <s v="SUBA"/>
    <x v="1"/>
    <s v="EJE_DOS"/>
    <x v="10"/>
    <s v="Recuperación, rehabilitación y restauración de la estructura ecológica principal y de los espacios del agua."/>
    <x v="43"/>
    <x v="43"/>
    <x v="28"/>
    <x v="28"/>
    <x v="10"/>
    <s v="Resignificación ambiental y ecológica"/>
    <n v="3"/>
    <s v="Apoyar"/>
    <n v="10"/>
    <s v="iniciativas de la comunidad"/>
    <s v=" que promuevan la apropiación del espacio público y la conservación de los espacios del agua."/>
    <x v="8"/>
    <x v="17"/>
    <x v="1"/>
    <n v="1"/>
    <n v="1"/>
    <n v="1"/>
    <n v="0.75"/>
    <n v="0.75"/>
    <n v="0"/>
    <n v="10"/>
    <n v="10"/>
    <n v="10"/>
    <n v="10"/>
    <n v="10"/>
    <n v="10"/>
    <n v="10"/>
    <n v="10"/>
    <n v="10"/>
    <n v="10"/>
    <n v="10"/>
    <n v="10"/>
    <n v="10"/>
    <n v="0"/>
    <n v="7.5"/>
    <n v="350000000"/>
    <n v="180610700"/>
    <n v="49250000"/>
    <n v="200000000"/>
    <n v="779860700"/>
    <n v="105000000"/>
    <n v="128523800"/>
    <n v="29325000"/>
    <m/>
    <n v="262848800"/>
    <m/>
    <m/>
    <s v="CUERPOS DE AGUA"/>
    <s v="CRPS:1307"/>
    <s v="Crps: 1202(Dividio en 4 metas)"/>
  </r>
  <r>
    <n v="11"/>
    <s v="SUBA"/>
    <x v="1"/>
    <s v="EJE_DOS"/>
    <x v="10"/>
    <s v="Recuperación, rehabilitación y restauración de la estructura ecológica principal y de los espacios del agua."/>
    <x v="44"/>
    <x v="44"/>
    <x v="28"/>
    <x v="28"/>
    <x v="10"/>
    <s v="Resignificación ambiental y ecológica"/>
    <n v="4"/>
    <s v="Vincular"/>
    <n v="500"/>
    <s v="personas"/>
    <s v="en campañas y acciones integrales de resignificación, sensibilización, promoción y prevención para la  recuperación, preservación y conservación de los espacios del agua, favoreciendo la conectividad entre cerros, humedales, vallados y río Bogotá."/>
    <x v="8"/>
    <x v="17"/>
    <x v="1"/>
    <n v="1"/>
    <n v="1.75"/>
    <n v="1.75"/>
    <n v="2"/>
    <n v="2"/>
    <n v="100"/>
    <n v="500"/>
    <n v="500"/>
    <n v="500"/>
    <n v="500"/>
    <n v="500"/>
    <n v="500"/>
    <n v="2000"/>
    <n v="500"/>
    <n v="500"/>
    <n v="875"/>
    <n v="1000"/>
    <n v="2000"/>
    <n v="500"/>
    <n v="500"/>
    <n v="1000"/>
    <n v="100000000"/>
    <n v="1127140909"/>
    <n v="117500000"/>
    <n v="208000000"/>
    <n v="1552640909"/>
    <n v="25000000"/>
    <n v="1116940909"/>
    <n v="52333334"/>
    <n v="20900000"/>
    <n v="1215174243"/>
    <m/>
    <m/>
    <s v="CUERPOS DE AGUA"/>
    <s v="Crps: 1069, 1081,1082"/>
    <s v="Crps: 876, 689, 1289, 1311, 1387"/>
  </r>
  <r>
    <n v="11"/>
    <s v="SUBA"/>
    <x v="1"/>
    <s v="EJE_DOS"/>
    <x v="10"/>
    <s v="Recuperación, rehabilitación y restauración de la estructura ecológica principal y de los espacios del agua."/>
    <x v="45"/>
    <x v="45"/>
    <x v="28"/>
    <x v="28"/>
    <x v="10"/>
    <s v="Resignificación ambiental y ecológica"/>
    <n v="5"/>
    <s v="Vincular"/>
    <n v="500"/>
    <s v="personas"/>
    <s v="en procesos pedagógicos, campañas y acciones integrales de resignificación, sensibilización, promoción y prevención para la  recuperación, preservación, conservación  y valoración de los espacios del agua articulados con la reserva forestal Tomas Van de Hammen."/>
    <x v="8"/>
    <x v="17"/>
    <x v="1"/>
    <n v="1"/>
    <n v="1.75"/>
    <n v="1.75"/>
    <n v="2.25"/>
    <n v="2.25"/>
    <n v="0"/>
    <n v="500"/>
    <n v="500"/>
    <n v="500"/>
    <n v="500"/>
    <n v="500"/>
    <n v="500"/>
    <n v="2000"/>
    <n v="500"/>
    <n v="500"/>
    <n v="875"/>
    <n v="2000"/>
    <n v="2000"/>
    <n v="500"/>
    <n v="0"/>
    <n v="1125"/>
    <n v="150000000"/>
    <n v="265000000"/>
    <n v="47300000"/>
    <n v="257215416.66666701"/>
    <n v="719515416.66666698"/>
    <n v="0"/>
    <n v="0"/>
    <n v="35116667"/>
    <n v="3483333"/>
    <n v="38600000"/>
    <m/>
    <m/>
    <s v="CUERPOS DE AGUA"/>
    <s v="CRPS:1089, 1276"/>
    <s v="Crps: 836"/>
  </r>
  <r>
    <n v="11"/>
    <s v="SUBA"/>
    <x v="1"/>
    <s v="EJE_DOS"/>
    <x v="10"/>
    <s v="Recuperación, rehabilitación y restauración de la estructura ecológica principal y de los espacios del agua."/>
    <x v="46"/>
    <x v="46"/>
    <x v="28"/>
    <x v="28"/>
    <x v="10"/>
    <s v="Resignificación ambiental y ecológica"/>
    <n v="6"/>
    <s v="Vincular"/>
    <n v="300"/>
    <s v="personas"/>
    <s v="en programas pedagógicos orientados a la resignificación del agua y la potencialización ambiental del territorio Borde Norte  promoviendo su   uso con  responsabilidad  frente  al cambio climático."/>
    <x v="8"/>
    <x v="17"/>
    <x v="1"/>
    <n v="1"/>
    <n v="2.2708333333333335"/>
    <n v="2.2708333333333335"/>
    <n v="2.6041666666666665"/>
    <n v="2.6041666666666665"/>
    <n v="0"/>
    <n v="300"/>
    <n v="300"/>
    <n v="300"/>
    <n v="300"/>
    <n v="300"/>
    <n v="300"/>
    <n v="2000"/>
    <n v="125"/>
    <n v="300"/>
    <n v="681.25"/>
    <n v="1000"/>
    <n v="2000"/>
    <n v="125"/>
    <n v="0"/>
    <n v="781.25"/>
    <n v="200000000"/>
    <n v="265000000"/>
    <n v="49250000"/>
    <n v="176900000"/>
    <n v="691150000"/>
    <n v="0"/>
    <n v="0"/>
    <n v="29325000"/>
    <m/>
    <n v="29325000"/>
    <m/>
    <m/>
    <s v="CUERPOS DE AGUA"/>
    <s v="CRPS:1310, 1223"/>
    <s v="Crps: 1202(Dividio en 4 metas)"/>
  </r>
  <r>
    <n v="11"/>
    <s v="SUBA"/>
    <x v="1"/>
    <s v="EJE_DOS"/>
    <x v="10"/>
    <s v="Recuperación, rehabilitación y restauración de la estructura ecológica principal y de los espacios del agua."/>
    <x v="47"/>
    <x v="47"/>
    <x v="19"/>
    <x v="19"/>
    <x v="10"/>
    <s v="Resignificación ambiental y ecológica"/>
    <n v="7"/>
    <s v="Realizar"/>
    <n v="5"/>
    <s v="monitoreos"/>
    <s v="de especies nativas de fauna y flora en 5 humedales de la localidad"/>
    <x v="7"/>
    <x v="12"/>
    <x v="1"/>
    <n v="1"/>
    <n v="0"/>
    <n v="0"/>
    <n v="0"/>
    <n v="0"/>
    <n v="0"/>
    <n v="5"/>
    <n v="5"/>
    <n v="5"/>
    <n v="5"/>
    <n v="5"/>
    <n v="0"/>
    <n v="0"/>
    <n v="0"/>
    <n v="0"/>
    <n v="0"/>
    <n v="0"/>
    <n v="0"/>
    <n v="0"/>
    <n v="0"/>
    <n v="0"/>
    <n v="0"/>
    <n v="0"/>
    <m/>
    <m/>
    <n v="0"/>
    <n v="0"/>
    <n v="0"/>
    <m/>
    <m/>
    <n v="0"/>
    <m/>
    <m/>
    <s v="CUERPOS DE AGUA"/>
    <m/>
    <m/>
  </r>
  <r>
    <n v="11"/>
    <s v="SUBA"/>
    <x v="1"/>
    <s v="EJE_DOS"/>
    <x v="10"/>
    <s v="Recuperación, rehabilitación y restauración de la estructura ecológica principal y de los espacios del agua."/>
    <x v="48"/>
    <x v="48"/>
    <x v="29"/>
    <x v="29"/>
    <x v="10"/>
    <s v="Resignificación ambiental y ecológica"/>
    <n v="8"/>
    <s v="Sensibilizar"/>
    <n v="500"/>
    <s v="personas"/>
    <s v=" sobre contaminación atmosférica, componentes visuales, sonoros y de calidad del aire."/>
    <x v="8"/>
    <x v="17"/>
    <x v="1"/>
    <n v="1"/>
    <n v="1.45"/>
    <n v="1.45"/>
    <n v="1.6"/>
    <n v="1.6"/>
    <n v="0"/>
    <n v="500"/>
    <n v="500"/>
    <n v="500"/>
    <n v="500"/>
    <n v="500"/>
    <n v="500"/>
    <n v="2000"/>
    <n v="200"/>
    <n v="200"/>
    <n v="725"/>
    <n v="1000"/>
    <n v="2000"/>
    <n v="200"/>
    <n v="0"/>
    <n v="800"/>
    <n v="138656300"/>
    <n v="499423915"/>
    <n v="44000000"/>
    <n v="175000000"/>
    <n v="857080215"/>
    <n v="41596890"/>
    <n v="435684732"/>
    <n v="17333333"/>
    <m/>
    <n v="494614955"/>
    <m/>
    <m/>
    <s v="OTRAS INVERSIONES"/>
    <s v="CRPS:1223"/>
    <s v="Crps: 799, 1306, 1334"/>
  </r>
  <r>
    <n v="11"/>
    <s v="SUBA"/>
    <x v="1"/>
    <s v="EJE_DOS"/>
    <x v="10"/>
    <s v="Recuperación, rehabilitación y restauración de la estructura ecológica principal y de los espacios del agua."/>
    <x v="49"/>
    <x v="49"/>
    <x v="28"/>
    <x v="28"/>
    <x v="10"/>
    <s v="Resignificación ambiental y ecológica"/>
    <n v="9"/>
    <s v="Vincular"/>
    <n v="200"/>
    <s v="personas"/>
    <s v="a aulas ambientales en escala local, articuladas con el Jardín Botánico."/>
    <x v="8"/>
    <x v="17"/>
    <x v="1"/>
    <n v="1"/>
    <n v="2.125"/>
    <n v="2.125"/>
    <n v="1.5"/>
    <n v="1.5"/>
    <n v="0"/>
    <n v="200"/>
    <n v="200"/>
    <n v="200"/>
    <n v="200"/>
    <n v="200"/>
    <n v="200"/>
    <n v="500"/>
    <n v="500"/>
    <n v="500"/>
    <n v="425"/>
    <n v="200"/>
    <n v="500"/>
    <n v="500"/>
    <n v="0"/>
    <n v="300"/>
    <n v="70000000"/>
    <n v="34049244"/>
    <n v="49250000"/>
    <n v="175000000"/>
    <n v="328299244"/>
    <n v="21000000"/>
    <n v="20239396"/>
    <n v="29325000"/>
    <m/>
    <n v="70564396"/>
    <m/>
    <m/>
    <s v="CUERPOS DE AGUA"/>
    <s v="CRPS:1223"/>
    <s v="Crps: 1202(Dividio en 4 metas)"/>
  </r>
  <r>
    <n v="11"/>
    <s v="SUBA"/>
    <x v="1"/>
    <s v="EJE_DOS"/>
    <x v="11"/>
    <s v="Movilidad Humana."/>
    <x v="50"/>
    <x v="50"/>
    <x v="30"/>
    <x v="30"/>
    <x v="11"/>
    <s v="Infraestructura para la movilidad"/>
    <n v="1"/>
    <s v="Construir"/>
    <n v="5.52"/>
    <s v="km/carril"/>
    <s v="de corredores viales"/>
    <x v="9"/>
    <x v="18"/>
    <x v="1"/>
    <n v="1"/>
    <n v="0.8686594202898551"/>
    <n v="0.8686594202898551"/>
    <n v="1.0013586956521741"/>
    <n v="1.0013586956521741"/>
    <n v="5.09"/>
    <n v="5.52"/>
    <n v="5.52"/>
    <n v="5.52"/>
    <n v="5.52"/>
    <n v="5.52"/>
    <n v="5.52"/>
    <n v="7.17"/>
    <n v="4.6100000000000003"/>
    <n v="1.88"/>
    <n v="4.7949999999999999"/>
    <n v="6.24"/>
    <n v="7.79"/>
    <n v="6.2"/>
    <n v="1.88"/>
    <n v="5.5274999999999999"/>
    <n v="8887695049.7999992"/>
    <n v="6220515507"/>
    <n v="7184796376"/>
    <n v="2899000000"/>
    <n v="25192006932.799999"/>
    <n v="4664308064.5"/>
    <n v="6140696570"/>
    <n v="4189042624"/>
    <n v="1467171794"/>
    <n v="16461219052.5"/>
    <m/>
    <m/>
    <s v="MALLA VIAL LOCAL Y  ESPACIO PUBLICO"/>
    <m/>
    <s v="Crps:  728, 729, 736, 737, 738, 746, 757, 792, 820, 848, 874, 837, 920 (5.439.173.046), 922, 941, 926, 944, 945,987, 1119, 1120, 1384, 1396, 1397, 1398, 1399, 1424, 1440,1441, 1442, 1443, 1636, 1637"/>
  </r>
  <r>
    <n v="11"/>
    <s v="SUBA"/>
    <x v="1"/>
    <s v="EJE_DOS"/>
    <x v="11"/>
    <s v="Movilidad Humana."/>
    <x v="51"/>
    <x v="51"/>
    <x v="31"/>
    <x v="31"/>
    <x v="11"/>
    <s v="Infraestructura para la movilidad"/>
    <n v="2"/>
    <s v="Rehabilitar o mantener"/>
    <n v="3.31"/>
    <s v="km/carril"/>
    <s v="de corredores viales"/>
    <x v="9"/>
    <x v="18"/>
    <x v="1"/>
    <n v="1"/>
    <n v="1.8474320241691844"/>
    <n v="1.8474320241691844"/>
    <n v="2.1042296072507551"/>
    <n v="2.1042296072507551"/>
    <n v="3.75"/>
    <n v="3.31"/>
    <n v="3.31"/>
    <n v="3.31"/>
    <n v="3.31"/>
    <n v="3.31"/>
    <n v="3.39"/>
    <n v="16.53"/>
    <n v="3.16"/>
    <n v="1.38"/>
    <n v="6.1150000000000002"/>
    <n v="3.27"/>
    <n v="18.079999999999998"/>
    <n v="5.13"/>
    <n v="1.38"/>
    <n v="6.964999999999999"/>
    <n v="4295799089.8000002"/>
    <n v="9864350572"/>
    <n v="5524380312"/>
    <n v="3033968243"/>
    <n v="22718498216.799999"/>
    <n v="81278333.333333328"/>
    <n v="3996504463"/>
    <n v="363119884"/>
    <n v="1377478294"/>
    <n v="5818380974.333334"/>
    <m/>
    <m/>
    <s v="MALLA VIAL LOCAL Y  ESPACIO PUBLICO"/>
    <m/>
    <s v="Crps: 759, 760, 761, 767, 920 (607.678.322), 1147 y 1408 (DIVIDIDO EN TRES METAS), 1146 y 1409 (DIVIDIDO EN TRES METAS), 1395, 1400, 1407, 1436"/>
  </r>
  <r>
    <n v="11"/>
    <s v="SUBA"/>
    <x v="1"/>
    <s v="EJE_DOS"/>
    <x v="11"/>
    <s v="Movilidad Humana."/>
    <x v="52"/>
    <x v="52"/>
    <x v="31"/>
    <x v="31"/>
    <x v="11"/>
    <s v="Infraestructura para la movilidad"/>
    <n v="3"/>
    <s v="Atender"/>
    <n v="2.21"/>
    <s v="km/carril"/>
    <s v="de emergencias viales mediante acciones de movilidad"/>
    <x v="9"/>
    <x v="18"/>
    <x v="1"/>
    <n v="1"/>
    <n v="2.1447963800904977"/>
    <n v="2.1447963800904977"/>
    <n v="2.0384615384615383"/>
    <n v="2.0384615384615383"/>
    <n v="2.2999999999999998"/>
    <n v="2.21"/>
    <n v="2.21"/>
    <n v="2.21"/>
    <n v="2.21"/>
    <n v="2.21"/>
    <n v="2.21"/>
    <n v="8.4499999999999993"/>
    <n v="5.39"/>
    <n v="2.91"/>
    <n v="4.74"/>
    <n v="4.03"/>
    <n v="8.4499999999999993"/>
    <n v="2.63"/>
    <n v="2.91"/>
    <n v="4.5049999999999999"/>
    <n v="1812869999.8"/>
    <n v="2001500000"/>
    <n v="5653726390"/>
    <n v="970000000"/>
    <n v="10438096389.799999"/>
    <n v="218159789.33333331"/>
    <n v="457231999"/>
    <n v="238518763"/>
    <n v="987387116"/>
    <n v="1901297667.3333333"/>
    <m/>
    <m/>
    <s v="MALLA VIAL LOCAL Y  ESPACIO PUBLICO"/>
    <m/>
    <s v="Crps:920 (920.000.000), 114 y 14087 (DIVIDIDO EN TRES METAS), 1146 y 1409 (DIVIDIDO EN TRES METAS)"/>
  </r>
  <r>
    <n v="11"/>
    <s v="SUBA"/>
    <x v="1"/>
    <s v="EJE_DOS"/>
    <x v="11"/>
    <s v="Movilidad Humana."/>
    <x v="53"/>
    <x v="53"/>
    <x v="32"/>
    <x v="32"/>
    <x v="11"/>
    <s v="Infraestructura para la movilidad"/>
    <n v="4"/>
    <s v="Adecuar"/>
    <n v="12533"/>
    <s v="m2"/>
    <s v="de zonas de espacio público"/>
    <x v="9"/>
    <x v="19"/>
    <x v="1"/>
    <n v="1"/>
    <n v="0.94955317960584062"/>
    <n v="0.94955317960584062"/>
    <n v="0.74746668794382831"/>
    <n v="0.74746668794382831"/>
    <n v="3312"/>
    <n v="12533"/>
    <n v="12533"/>
    <n v="12533"/>
    <n v="12533"/>
    <n v="12533"/>
    <n v="12533"/>
    <n v="14000"/>
    <n v="5770"/>
    <n v="15300"/>
    <n v="11900.75"/>
    <n v="14825"/>
    <n v="14000"/>
    <n v="8647"/>
    <n v="0"/>
    <n v="9368"/>
    <n v="3331965999.8000002"/>
    <n v="3388115581"/>
    <n v="4600011827"/>
    <n v="1690000000"/>
    <n v="13010093407.799999"/>
    <n v="498475835.5"/>
    <n v="102209600"/>
    <n v="238518763"/>
    <m/>
    <n v="839204198.5"/>
    <m/>
    <m/>
    <s v="MALLA VIAL LOCAL Y  ESPACIO PUBLICO"/>
    <m/>
    <s v="Crps:920 (33.148.632), 1147 y 1408 (DIVIDIDO EN TRES METAS), 1146 y 1409 (DIVIDIDO EN TRES METAS)"/>
  </r>
  <r>
    <n v="11"/>
    <s v="SUBA"/>
    <x v="1"/>
    <s v="EJE_DOS"/>
    <x v="11"/>
    <s v="Movilidad Humana."/>
    <x v="54"/>
    <x v="54"/>
    <x v="32"/>
    <x v="32"/>
    <x v="11"/>
    <s v="Infraestructura para la movilidad"/>
    <n v="5"/>
    <s v="Adecuar"/>
    <n v="1930"/>
    <s v="m2"/>
    <s v="de rutas de aproximación"/>
    <x v="9"/>
    <x v="19"/>
    <x v="1"/>
    <n v="1"/>
    <n v="1.1356217616580311"/>
    <n v="1.1356217616580311"/>
    <n v="9.7348445595854916"/>
    <n v="9.7348445595854916"/>
    <n v="902.6"/>
    <n v="1930"/>
    <n v="1930"/>
    <n v="1930"/>
    <n v="1930"/>
    <n v="1930"/>
    <n v="1930"/>
    <n v="1930"/>
    <n v="1930"/>
    <n v="2977"/>
    <n v="2191.75"/>
    <n v="2000"/>
    <n v="66398"/>
    <n v="6755"/>
    <n v="0"/>
    <n v="18788.25"/>
    <n v="807076310.79999995"/>
    <n v="134105844"/>
    <n v="179763195"/>
    <n v="209745788"/>
    <n v="1330691137.8"/>
    <n v="236265382"/>
    <n v="129375843"/>
    <n v="12900000"/>
    <m/>
    <n v="378541225"/>
    <m/>
    <m/>
    <s v="MALLA VIAL LOCAL Y  ESPACIO PUBLICO"/>
    <m/>
    <s v="Crps: 551, 11408, 1409"/>
  </r>
  <r>
    <n v="11"/>
    <s v="SUBA"/>
    <x v="1"/>
    <s v="EJE_DOS"/>
    <x v="11"/>
    <s v="Movilidad Humana."/>
    <x v="55"/>
    <x v="55"/>
    <x v="33"/>
    <x v="33"/>
    <x v="11"/>
    <s v="Infraestructura para la movilidad"/>
    <n v="6"/>
    <s v="Vincular"/>
    <n v="1000"/>
    <s v="personas"/>
    <s v="a campañas para la Promoción de la movilización en bicicleta y a pie"/>
    <x v="9"/>
    <x v="19"/>
    <x v="1"/>
    <n v="1"/>
    <n v="0.5"/>
    <n v="0.5"/>
    <n v="0.6"/>
    <n v="0.6"/>
    <n v="0"/>
    <n v="1000"/>
    <n v="1000"/>
    <n v="1000"/>
    <n v="1000"/>
    <n v="1000"/>
    <n v="0"/>
    <n v="1000"/>
    <n v="1000"/>
    <n v="0"/>
    <n v="500"/>
    <n v="0"/>
    <n v="1400"/>
    <n v="1000"/>
    <n v="0"/>
    <n v="600"/>
    <n v="80000000"/>
    <n v="0"/>
    <n v="50000000"/>
    <m/>
    <n v="130000000"/>
    <n v="32142857"/>
    <n v="0"/>
    <n v="45000000"/>
    <m/>
    <n v="77142857"/>
    <m/>
    <m/>
    <s v="MALLA VIAL LOCAL Y  ESPACIO PUBLICO"/>
    <m/>
    <s v="Crps: 1075 verificar si es aquí La meta se está cumpliendo a través del proyecto 1039"/>
  </r>
  <r>
    <n v="11"/>
    <s v="SUBA"/>
    <x v="1"/>
    <s v="EJE_DOS"/>
    <x v="11"/>
    <s v="Movilidad Humana."/>
    <x v="56"/>
    <x v="56"/>
    <x v="19"/>
    <x v="19"/>
    <x v="11"/>
    <s v="Infraestructura para la movilidad"/>
    <n v="7"/>
    <s v="Realizar"/>
    <n v="1"/>
    <s v="obra"/>
    <s v="de estabilización de taludes"/>
    <x v="7"/>
    <x v="12"/>
    <x v="1"/>
    <n v="1"/>
    <n v="0.33333333333333331"/>
    <n v="0.33333333333333331"/>
    <n v="0.33333333333333331"/>
    <n v="0.33333333333333331"/>
    <n v="0"/>
    <n v="0"/>
    <n v="1"/>
    <n v="1"/>
    <n v="1"/>
    <n v="1"/>
    <n v="1"/>
    <n v="0"/>
    <n v="1"/>
    <n v="0"/>
    <n v="0.33333333333333331"/>
    <n v="1"/>
    <n v="0"/>
    <n v="1"/>
    <n v="0"/>
    <n v="0.33333333333333331"/>
    <n v="75000000"/>
    <n v="0"/>
    <n v="0"/>
    <m/>
    <n v="75000000"/>
    <n v="75000000"/>
    <n v="0"/>
    <m/>
    <m/>
    <n v="75000000"/>
    <m/>
    <m/>
    <s v="MALLA VIAL LOCAL Y  ESPACIO PUBLICO"/>
    <m/>
    <s v="Se realizó a través de gestión con la maquinaria con la que cuenta la alcaldía (con recursos propios)"/>
  </r>
  <r>
    <n v="11"/>
    <s v="SUBA"/>
    <x v="1"/>
    <s v="EJE_DOS"/>
    <x v="12"/>
    <s v="Gestión integral de riesgos."/>
    <x v="57"/>
    <x v="57"/>
    <x v="34"/>
    <x v="34"/>
    <x v="12"/>
    <s v="Gestión y mitigación local del riesgo"/>
    <n v="1"/>
    <s v="Sensibilizar"/>
    <n v="1000"/>
    <s v="personas"/>
    <s v="en Gestión Local del Riesgo."/>
    <x v="2"/>
    <x v="20"/>
    <x v="1"/>
    <n v="1"/>
    <n v="1.35575"/>
    <n v="1.35575"/>
    <n v="1.3182499999999999"/>
    <n v="1.3182499999999999"/>
    <n v="500"/>
    <n v="1000"/>
    <n v="1000"/>
    <n v="1000"/>
    <n v="1000"/>
    <n v="1000"/>
    <n v="1000"/>
    <n v="1000"/>
    <n v="3423"/>
    <n v="0"/>
    <n v="1355.75"/>
    <n v="1000"/>
    <n v="850"/>
    <n v="3423"/>
    <n v="0"/>
    <n v="1318.25"/>
    <n v="260105200"/>
    <n v="122142290"/>
    <n v="84400000"/>
    <m/>
    <n v="466647490"/>
    <n v="0"/>
    <n v="3600000"/>
    <n v="55640000"/>
    <m/>
    <n v="59240000"/>
    <m/>
    <m/>
    <s v="MITIGACIÓN- GESTIÓN DEL RIESGO"/>
    <m/>
    <s v="Crps:797, 985, 997, 1531"/>
  </r>
  <r>
    <n v="11"/>
    <s v="SUBA"/>
    <x v="1"/>
    <s v="EJE_DOS"/>
    <x v="12"/>
    <s v="Gestión integral de riesgos."/>
    <x v="58"/>
    <x v="58"/>
    <x v="35"/>
    <x v="35"/>
    <x v="12"/>
    <s v="Gestión y mitigación local del riesgo"/>
    <n v="2"/>
    <s v="Dotar"/>
    <n v="1"/>
    <s v="CLE"/>
    <s v="para fortalecer  la Gestión Local del Riesgo "/>
    <x v="2"/>
    <x v="20"/>
    <x v="1"/>
    <n v="1"/>
    <n v="0.5"/>
    <n v="0.5"/>
    <n v="0.5"/>
    <n v="0.5"/>
    <n v="1"/>
    <n v="1"/>
    <n v="1"/>
    <n v="1"/>
    <n v="1"/>
    <n v="1"/>
    <n v="1"/>
    <n v="0"/>
    <n v="1"/>
    <n v="0"/>
    <n v="0.5"/>
    <n v="1"/>
    <n v="0"/>
    <n v="1"/>
    <n v="0"/>
    <n v="0.5"/>
    <n v="46546900"/>
    <n v="0"/>
    <n v="0"/>
    <m/>
    <n v="46546900"/>
    <n v="0"/>
    <n v="0"/>
    <n v="0"/>
    <m/>
    <n v="0"/>
    <m/>
    <m/>
    <s v="MITIGACIÓN- GESTIÓN DEL RIESGO"/>
    <m/>
    <s v="Se llevó a cabo por gestión"/>
  </r>
  <r>
    <n v="11"/>
    <s v="SUBA"/>
    <x v="1"/>
    <s v="EJE_DOS"/>
    <x v="12"/>
    <s v="Gestión integral de riesgos."/>
    <x v="59"/>
    <x v="59"/>
    <x v="19"/>
    <x v="19"/>
    <x v="12"/>
    <s v="Gestión y mitigación local del riesgo"/>
    <n v="3"/>
    <s v="Asesorar y acompañar"/>
    <n v="100"/>
    <s v="personas"/>
    <s v="en procesos de reasentamiento en la localidad"/>
    <x v="7"/>
    <x v="12"/>
    <x v="1"/>
    <n v="1"/>
    <n v="1"/>
    <n v="1"/>
    <n v="1.4550000000000001"/>
    <n v="1.4550000000000001"/>
    <n v="0"/>
    <n v="100"/>
    <n v="100"/>
    <n v="100"/>
    <n v="100"/>
    <n v="100"/>
    <n v="200"/>
    <n v="100"/>
    <n v="100"/>
    <n v="0"/>
    <n v="100"/>
    <n v="374"/>
    <n v="108"/>
    <n v="100"/>
    <n v="0"/>
    <n v="145.5"/>
    <n v="158347900"/>
    <n v="27850000"/>
    <n v="5570000"/>
    <m/>
    <n v="191767900"/>
    <n v="0"/>
    <n v="0"/>
    <n v="928333"/>
    <m/>
    <n v="928333"/>
    <m/>
    <m/>
    <s v="MITIGACIÓN- GESTIÓN DEL RIESGO"/>
    <m/>
    <s v="Crps: 1295"/>
  </r>
  <r>
    <n v="11"/>
    <s v="SUBA"/>
    <x v="1"/>
    <s v="EJE_DOS"/>
    <x v="12"/>
    <s v="Gestión integral de riesgos."/>
    <x v="60"/>
    <x v="60"/>
    <x v="36"/>
    <x v="36"/>
    <x v="12"/>
    <s v="Gestión y mitigación local del riesgo"/>
    <n v="4"/>
    <s v="Realizar"/>
    <n v="50"/>
    <s v="por ciento "/>
    <s v="de las obras menores viables de escala local  encaminadas a reducir o mitigar las condiciones de riesgo de un sector específico."/>
    <x v="2"/>
    <x v="20"/>
    <x v="1"/>
    <n v="1"/>
    <n v="0"/>
    <n v="0"/>
    <n v="0"/>
    <n v="0"/>
    <n v="0"/>
    <n v="0"/>
    <n v="50"/>
    <n v="50"/>
    <n v="50"/>
    <n v="50"/>
    <n v="0"/>
    <n v="0"/>
    <n v="0"/>
    <n v="0"/>
    <n v="0"/>
    <n v="0"/>
    <n v="0"/>
    <n v="0"/>
    <n v="0"/>
    <n v="0"/>
    <n v="0"/>
    <n v="0"/>
    <n v="0"/>
    <m/>
    <n v="0"/>
    <n v="0"/>
    <n v="0"/>
    <n v="0"/>
    <m/>
    <n v="0"/>
    <m/>
    <m/>
    <s v="MITIGACIÓN- GESTIÓN DEL RIESGO"/>
    <m/>
    <m/>
  </r>
  <r>
    <n v="11"/>
    <s v="SUBA"/>
    <x v="1"/>
    <s v="EJE_DOS"/>
    <x v="13"/>
    <s v="Basura cero."/>
    <x v="61"/>
    <x v="61"/>
    <x v="37"/>
    <x v="37"/>
    <x v="13"/>
    <s v="Responsabilidad social y ambiental"/>
    <n v="1"/>
    <s v="Vincular"/>
    <n v="2000"/>
    <s v="personas"/>
    <s v=" a campañas de Promoción de reciclaje y disposición diferenciada de residuos sólidos, articulando el proceso de formalización de los recicladores de la localidad con residentes, gremios e industrias."/>
    <x v="8"/>
    <x v="21"/>
    <x v="1"/>
    <n v="1"/>
    <n v="1.0249999999999999"/>
    <n v="1.0249999999999999"/>
    <n v="1.0249999999999999"/>
    <n v="1.0249999999999999"/>
    <n v="400"/>
    <n v="2000"/>
    <n v="2000"/>
    <n v="2000"/>
    <n v="2000"/>
    <n v="2000"/>
    <n v="4200"/>
    <n v="4000"/>
    <n v="0"/>
    <n v="0"/>
    <n v="2050"/>
    <n v="4200"/>
    <n v="4000"/>
    <n v="0"/>
    <n v="0"/>
    <n v="2050"/>
    <n v="400000000"/>
    <n v="150000000"/>
    <n v="0"/>
    <m/>
    <n v="550000000"/>
    <n v="300857142"/>
    <n v="150000000"/>
    <n v="0"/>
    <m/>
    <n v="450857142"/>
    <m/>
    <m/>
    <s v="OTRAS INVERSIONES"/>
    <m/>
    <m/>
  </r>
  <r>
    <n v="11"/>
    <s v="SUBA"/>
    <x v="1"/>
    <s v="EJE_DOS"/>
    <x v="13"/>
    <s v="Basura cero."/>
    <x v="62"/>
    <x v="62"/>
    <x v="38"/>
    <x v="38"/>
    <x v="13"/>
    <s v="Responsabilidad social y ambiental"/>
    <n v="2"/>
    <s v="Apoyar"/>
    <n v="20"/>
    <s v="iniciativas "/>
    <s v="sociales de manejo y/o aprovechamiento  integral de residuos a través del diseño e implementación de pactos  de responsabilidad Social Ambiental, con residentes, gremios e industrias."/>
    <x v="8"/>
    <x v="21"/>
    <x v="1"/>
    <n v="1"/>
    <n v="0.66666666666666674"/>
    <n v="0.66666666666666674"/>
    <n v="0.33333333333333337"/>
    <n v="0.33333333333333337"/>
    <n v="0"/>
    <n v="0"/>
    <n v="20"/>
    <n v="20"/>
    <n v="20"/>
    <n v="20"/>
    <n v="0"/>
    <n v="0"/>
    <n v="20"/>
    <n v="20"/>
    <n v="13.333333333333334"/>
    <n v="0"/>
    <n v="0"/>
    <n v="20"/>
    <n v="0"/>
    <n v="6.666666666666667"/>
    <n v="0"/>
    <n v="0"/>
    <n v="20000000"/>
    <n v="93657000"/>
    <n v="113657000"/>
    <n v="0"/>
    <n v="0"/>
    <n v="15973333"/>
    <m/>
    <n v="15973333"/>
    <m/>
    <m/>
    <s v="OTRAS INVERSIONES"/>
    <s v="CRPS:1280"/>
    <s v="Crps: 668, 901"/>
  </r>
  <r>
    <n v="11"/>
    <s v="SUBA"/>
    <x v="1"/>
    <s v="EJE_DOS"/>
    <x v="14"/>
    <s v="Bogotá Humana ambientalmente saludable."/>
    <x v="63"/>
    <x v="63"/>
    <x v="29"/>
    <x v="29"/>
    <x v="14"/>
    <s v="Suba ambientalmente saludable"/>
    <n v="1"/>
    <s v="Vincular"/>
    <n v="1000"/>
    <s v="personas"/>
    <s v="a  campañas para el cumplimiento de las normas sobre vertimientos y emisiones contaminantes, disposición de residuos sólidos, tóxicos o peligrosos, ruido, contaminación visual."/>
    <x v="8"/>
    <x v="17"/>
    <x v="1"/>
    <n v="1"/>
    <n v="0.78749999999999998"/>
    <n v="0.78749999999999998"/>
    <n v="0.78749999999999998"/>
    <n v="0.78749999999999998"/>
    <n v="0"/>
    <n v="1000"/>
    <n v="1000"/>
    <n v="1000"/>
    <n v="1000"/>
    <n v="1000"/>
    <n v="1000"/>
    <n v="2000"/>
    <n v="150"/>
    <n v="0"/>
    <n v="787.5"/>
    <n v="1000"/>
    <n v="2000"/>
    <n v="150"/>
    <n v="0"/>
    <n v="787.5"/>
    <n v="100000000"/>
    <n v="141333333"/>
    <n v="49916667"/>
    <m/>
    <n v="291250000"/>
    <n v="0"/>
    <n v="72333333"/>
    <n v="34750000"/>
    <m/>
    <n v="107083333"/>
    <m/>
    <m/>
    <s v="OTRAS INVERSIONES"/>
    <m/>
    <s v="Crps: 900, 928, 1145"/>
  </r>
  <r>
    <n v="11"/>
    <s v="SUBA"/>
    <x v="1"/>
    <s v="EJE_DOS"/>
    <x v="14"/>
    <s v="Bogotá Humana ambientalmente saludable."/>
    <x v="64"/>
    <x v="64"/>
    <x v="39"/>
    <x v="39"/>
    <x v="14"/>
    <s v="Suba ambientalmente saludable"/>
    <n v="2"/>
    <s v="Mantener"/>
    <n v="2000"/>
    <s v="árboles urbano"/>
    <m/>
    <x v="8"/>
    <x v="22"/>
    <x v="1"/>
    <n v="1"/>
    <n v="0.75"/>
    <n v="0.75"/>
    <n v="2.3374999999999999"/>
    <n v="2.3374999999999999"/>
    <n v="0"/>
    <n v="2000"/>
    <n v="2000"/>
    <n v="2000"/>
    <n v="2000"/>
    <n v="2000"/>
    <n v="2000"/>
    <n v="2000"/>
    <n v="0"/>
    <n v="2000"/>
    <n v="1500"/>
    <n v="15300"/>
    <n v="3400"/>
    <n v="0"/>
    <n v="0"/>
    <n v="4675"/>
    <n v="69893016"/>
    <n v="98977369"/>
    <n v="0"/>
    <n v="299746666"/>
    <n v="468617051"/>
    <n v="0"/>
    <n v="0"/>
    <n v="0"/>
    <n v="10746666"/>
    <n v="10746666"/>
    <m/>
    <m/>
    <s v="OTRAS INVERSIONES"/>
    <s v="CRPS: 565, 787, 1231"/>
    <s v="Dos mil de la meta del contrato más 13.300 que asumió el Jardín Botanico a través de ña gestión realizada por la Alcald{ia Local"/>
  </r>
  <r>
    <n v="11"/>
    <s v="SUBA"/>
    <x v="1"/>
    <s v="EJE_DOS"/>
    <x v="14"/>
    <s v="Bogotá Humana ambientalmente saludable."/>
    <x v="65"/>
    <x v="65"/>
    <x v="19"/>
    <x v="19"/>
    <x v="14"/>
    <s v="Suba ambientalmente saludable"/>
    <n v="3"/>
    <s v="Vincular"/>
    <n v="1000"/>
    <s v="personas"/>
    <s v="en programas de promoción y fortalecimiento  de medios y espacios  de Turismo, imagen y paisaje urbano en la localidad"/>
    <x v="7"/>
    <x v="12"/>
    <x v="1"/>
    <n v="1"/>
    <n v="0.5"/>
    <n v="0.5"/>
    <n v="0.75"/>
    <n v="0.75"/>
    <n v="0"/>
    <n v="1000"/>
    <n v="1000"/>
    <n v="1000"/>
    <n v="1000"/>
    <n v="1000"/>
    <n v="1000"/>
    <n v="1000"/>
    <n v="0"/>
    <n v="0"/>
    <n v="500"/>
    <n v="1000"/>
    <n v="2000"/>
    <n v="0"/>
    <n v="0"/>
    <n v="750"/>
    <n v="250000000"/>
    <n v="116250000"/>
    <n v="0"/>
    <m/>
    <n v="366250000"/>
    <n v="100285714"/>
    <n v="0"/>
    <n v="0"/>
    <m/>
    <n v="100285714"/>
    <m/>
    <m/>
    <s v="OTRAS INVERSIONES"/>
    <m/>
    <m/>
  </r>
  <r>
    <n v="11"/>
    <s v="SUBA"/>
    <x v="2"/>
    <s v="EJE_TRES"/>
    <x v="15"/>
    <s v="Bogotá Humana participa y decide."/>
    <x v="66"/>
    <x v="66"/>
    <x v="40"/>
    <x v="40"/>
    <x v="15"/>
    <s v="Participación para el ejercicio de los derechos"/>
    <n v="1"/>
    <s v="Vincular"/>
    <n v="2000"/>
    <s v="personas"/>
    <s v=" en campañas sobre Apropiación de presupuesto local para el ejercicio de Presupuesto Participativo local."/>
    <x v="2"/>
    <x v="5"/>
    <x v="1"/>
    <n v="1"/>
    <n v="1"/>
    <n v="1"/>
    <n v="2.625"/>
    <n v="2.625"/>
    <n v="2000"/>
    <n v="2000"/>
    <n v="2000"/>
    <n v="2000"/>
    <n v="2000"/>
    <n v="2000"/>
    <n v="2000"/>
    <n v="2000"/>
    <n v="2000"/>
    <n v="2000"/>
    <n v="2000"/>
    <n v="7000"/>
    <n v="12000"/>
    <n v="2000"/>
    <n v="0"/>
    <n v="5250"/>
    <n v="278600000"/>
    <n v="400000000"/>
    <n v="98500000"/>
    <n v="319166666"/>
    <n v="1096266666"/>
    <n v="83580000"/>
    <n v="317140000"/>
    <n v="32630000"/>
    <n v="8250000"/>
    <n v="441600000"/>
    <m/>
    <m/>
    <s v="OTRAS INVERSIONES"/>
    <s v="CRPS:1095, 1096, 1067, 1336, 1278"/>
    <s v="Crps: 827, 1629, 1308_x000d_UNA PARTE DE ESTA META SE CUMPLE A TRAVÉS DE CONTRATO DE PYCTO 1037"/>
  </r>
  <r>
    <n v="11"/>
    <s v="SUBA"/>
    <x v="2"/>
    <s v="EJE_TRES"/>
    <x v="15"/>
    <s v="Bogotá Humana participa y decide."/>
    <x v="67"/>
    <x v="67"/>
    <x v="10"/>
    <x v="10"/>
    <x v="15"/>
    <s v="Participación para el ejercicio de los derechos"/>
    <n v="2"/>
    <s v="Fortalecer"/>
    <n v="25"/>
    <s v="organizaciones sociales y comunales e instancias de participación"/>
    <s v="mediante el  apoyo técnico, logístico y operativo   "/>
    <x v="2"/>
    <x v="5"/>
    <x v="1"/>
    <n v="1"/>
    <n v="1.24"/>
    <n v="1.24"/>
    <n v="0.99"/>
    <n v="0.99"/>
    <n v="0"/>
    <n v="25"/>
    <n v="25"/>
    <n v="25"/>
    <n v="25"/>
    <n v="25"/>
    <n v="49"/>
    <n v="25"/>
    <n v="25"/>
    <n v="25"/>
    <n v="31"/>
    <n v="49"/>
    <n v="25"/>
    <n v="25"/>
    <n v="0"/>
    <n v="24.75"/>
    <n v="284950327"/>
    <n v="994862127"/>
    <n v="409900000"/>
    <n v="335206469"/>
    <n v="2024918923"/>
    <n v="0"/>
    <n v="113485878"/>
    <n v="49999741"/>
    <m/>
    <n v="163485619"/>
    <m/>
    <m/>
    <s v="OTRAS INVERSIONES"/>
    <s v="CRPS:1278"/>
    <s v="Crps 973 , 899, 1194, 1285, 1564"/>
  </r>
  <r>
    <n v="11"/>
    <s v="SUBA"/>
    <x v="2"/>
    <s v="EJE_TRES"/>
    <x v="15"/>
    <s v="Bogotá Humana participa y decide."/>
    <x v="68"/>
    <x v="68"/>
    <x v="41"/>
    <x v="41"/>
    <x v="15"/>
    <s v="Participación para el ejercicio de los derechos"/>
    <n v="3"/>
    <s v="Vincular"/>
    <n v="1000"/>
    <s v="personas"/>
    <s v=" en acciones que promuevan los escenarios de participación y análisis sobre las temáticas políticas económicas, culturales y ambientales que vive la localidad en el marco nacional e internacional."/>
    <x v="2"/>
    <x v="23"/>
    <x v="1"/>
    <n v="1"/>
    <n v="1.79"/>
    <n v="1.79"/>
    <n v="3.49"/>
    <n v="3.49"/>
    <n v="1000"/>
    <n v="1000"/>
    <n v="1000"/>
    <n v="1000"/>
    <n v="1000"/>
    <n v="1000"/>
    <n v="1460"/>
    <n v="2200"/>
    <n v="2500"/>
    <n v="1000"/>
    <n v="1790"/>
    <n v="1460"/>
    <n v="10000"/>
    <n v="2500"/>
    <n v="0"/>
    <n v="3490"/>
    <n v="335779895"/>
    <n v="475906500"/>
    <n v="78100000"/>
    <n v="210639000"/>
    <n v="1100425395"/>
    <n v="68534448"/>
    <n v="418162516"/>
    <n v="43423333"/>
    <m/>
    <n v="530120297"/>
    <m/>
    <m/>
    <s v="OTRAS INVERSIONES"/>
    <s v="CRPS:1218, 1278"/>
    <s v="Crps:   1005,  850, 857, 1310, 1366, 1383_x000d_ Con los recursos se hicieron los eventos relacionados con los cabildos POT y rendición de cuentas, Para la vigencia 2014  la meta se cumple con la gestion de la oficina de particpacion y los contratistas Edgar moreno, Paula Yate, Gustavo Alvarado y Armando Martinez Pineda"/>
  </r>
  <r>
    <n v="11"/>
    <s v="SUBA"/>
    <x v="2"/>
    <s v="EJE_TRES"/>
    <x v="15"/>
    <s v="Bogotá Humana participa y decide."/>
    <x v="69"/>
    <x v="69"/>
    <x v="42"/>
    <x v="42"/>
    <x v="15"/>
    <s v="Participación para el ejercicio de los derechos"/>
    <n v="4"/>
    <s v="Fortalecer"/>
    <n v="3"/>
    <s v="organizaciones"/>
    <s v="en  la construcción y consolidación de redes locales de comunicación pública y social. mediante el apoyo logístico   "/>
    <x v="2"/>
    <x v="5"/>
    <x v="1"/>
    <n v="1"/>
    <n v="2.5833333333333335"/>
    <n v="2.5833333333333335"/>
    <n v="2.3333333333333335"/>
    <n v="2.3333333333333335"/>
    <n v="0"/>
    <n v="3"/>
    <n v="3"/>
    <n v="3"/>
    <n v="3"/>
    <n v="3"/>
    <n v="25"/>
    <n v="3"/>
    <n v="0"/>
    <n v="3"/>
    <n v="7.75"/>
    <n v="25"/>
    <n v="3"/>
    <n v="0"/>
    <n v="0"/>
    <n v="7"/>
    <n v="76900253"/>
    <n v="30497654"/>
    <n v="0"/>
    <n v="200000000"/>
    <n v="307397907"/>
    <n v="0"/>
    <n v="0"/>
    <m/>
    <m/>
    <n v="0"/>
    <m/>
    <m/>
    <s v="OTRAS INVERSIONES"/>
    <s v="CRPS:1278"/>
    <m/>
  </r>
  <r>
    <n v="11"/>
    <s v="SUBA"/>
    <x v="2"/>
    <s v="EJE_TRES"/>
    <x v="15"/>
    <s v="Bogotá Humana participa y decide."/>
    <x v="70"/>
    <x v="70"/>
    <x v="9"/>
    <x v="9"/>
    <x v="15"/>
    <s v="Participación para el ejercicio de los derechos"/>
    <n v="5"/>
    <s v="Vincular"/>
    <n v="400"/>
    <s v="personas"/>
    <s v=" en campañas de promoción de la oferta de servicios de las Casas de Igualdad y Oportunidad"/>
    <x v="4"/>
    <x v="5"/>
    <x v="1"/>
    <n v="1"/>
    <n v="0.9375"/>
    <n v="0.9375"/>
    <n v="1"/>
    <n v="1"/>
    <n v="200"/>
    <n v="400"/>
    <n v="400"/>
    <n v="400"/>
    <n v="400"/>
    <n v="400"/>
    <n v="400"/>
    <n v="300"/>
    <n v="400"/>
    <n v="400"/>
    <n v="375"/>
    <n v="400"/>
    <n v="300"/>
    <n v="400"/>
    <n v="500"/>
    <n v="400"/>
    <n v="97500000"/>
    <n v="66250000"/>
    <n v="63000000"/>
    <n v="22500000"/>
    <n v="249250000"/>
    <n v="15571429"/>
    <n v="64650000"/>
    <n v="37950000"/>
    <n v="12450000"/>
    <n v="130621429"/>
    <m/>
    <m/>
    <s v="OTRAS INVERSIONES"/>
    <s v="Crps: 1018, 1320"/>
    <s v="Crps:770, 1362"/>
  </r>
  <r>
    <n v="11"/>
    <s v="SUBA"/>
    <x v="2"/>
    <s v="EJE_TRES"/>
    <x v="16"/>
    <s v="Bogotá decide y protege el derecho fundamental a la salud de los intereses del  mercado y la corrupción."/>
    <x v="71"/>
    <x v="71"/>
    <x v="41"/>
    <x v="41"/>
    <x v="16"/>
    <s v="Suba participativa y transparente"/>
    <n v="1"/>
    <s v="Vincular"/>
    <n v="3000"/>
    <s v="personas"/>
    <s v="en campañas para promover la participación social en planeación local, control social de resultados y exigibilidad jurídica y social del Derecho a la salud."/>
    <x v="2"/>
    <x v="23"/>
    <x v="1"/>
    <n v="1"/>
    <n v="0.91249999999999998"/>
    <n v="0.91249999999999998"/>
    <n v="0.85833333333333328"/>
    <n v="0.85833333333333328"/>
    <n v="300"/>
    <n v="3000"/>
    <n v="3000"/>
    <n v="3000"/>
    <n v="3000"/>
    <n v="3000"/>
    <n v="1150"/>
    <n v="3400"/>
    <n v="3400"/>
    <n v="3000"/>
    <n v="2737.5"/>
    <n v="3500"/>
    <n v="3400"/>
    <n v="3400"/>
    <n v="0"/>
    <n v="2575"/>
    <n v="280000000"/>
    <n v="340000000"/>
    <n v="183161170"/>
    <n v="52830000"/>
    <n v="855991170"/>
    <n v="42275000"/>
    <n v="107152000"/>
    <n v="800000"/>
    <n v="5330000"/>
    <n v="155557000"/>
    <m/>
    <m/>
    <s v="OTRAS INVERSIONES"/>
    <s v="CRps: 945,1129"/>
    <s v="Mediante contrato 11 de 2013 se atendieron 1000 personas , Convenio 174 de 2013 se tendieron 1900 Personas , y mediante convenio 175  de 2013 se atendieron 4000 personas "/>
  </r>
  <r>
    <n v="11"/>
    <s v="SUBA"/>
    <x v="2"/>
    <s v="EJE_TRES"/>
    <x v="17"/>
    <s v="Territorios de vida y paz con prevención del delito."/>
    <x v="72"/>
    <x v="72"/>
    <x v="13"/>
    <x v="13"/>
    <x v="17"/>
    <s v="Fortalecimiento y promoción de la convivencia local"/>
    <n v="1"/>
    <s v="Vincular"/>
    <n v="5000"/>
    <s v="personas"/>
    <s v="en acciones de participación y el control ciudadano y  la generación de propuestas de fortalecimiento y mejoramiento de las acciones de seguridad local  la prevención, la denuncia y medidas para evitar delitos."/>
    <x v="2"/>
    <x v="9"/>
    <x v="1"/>
    <n v="1"/>
    <n v="1.3056000000000001"/>
    <n v="1.3056000000000001"/>
    <n v="1.3056000000000001"/>
    <n v="1.3056000000000001"/>
    <n v="2000"/>
    <n v="5000"/>
    <n v="5000"/>
    <n v="5000"/>
    <n v="5000"/>
    <n v="5000"/>
    <n v="5000"/>
    <n v="10000"/>
    <n v="11112"/>
    <n v="0"/>
    <n v="6528"/>
    <n v="5000"/>
    <n v="10000"/>
    <n v="11112"/>
    <n v="0"/>
    <n v="6528"/>
    <n v="202233853"/>
    <n v="325980000"/>
    <n v="259537400"/>
    <n v="5500000"/>
    <n v="793251253"/>
    <n v="0"/>
    <n v="169994667"/>
    <n v="53813335"/>
    <m/>
    <n v="223808002"/>
    <m/>
    <m/>
    <s v="OTRAS INVERSIONES"/>
    <s v="CRPS:1178"/>
    <s v="Crps: 840, 940, 1049, 1619 (Dividido en tres), 1294,1315, 1323, 1327,1332,1343, 1614, 1393, 1461, 1472, 1527_x000d_La meta se incrementa gracias a la gestion de la oficina Territorios de vida y paz  y su trabajo en el &quot;Plan 75 /100&quot;"/>
  </r>
  <r>
    <n v="11"/>
    <s v="SUBA"/>
    <x v="2"/>
    <s v="EJE_TRES"/>
    <x v="17"/>
    <s v="Territorios de vida y paz con prevención del delito."/>
    <x v="73"/>
    <x v="73"/>
    <x v="43"/>
    <x v="43"/>
    <x v="17"/>
    <s v="Fortalecimiento y promoción de la convivencia local"/>
    <n v="2"/>
    <s v="Vincular"/>
    <n v="2000"/>
    <s v="personas"/>
    <s v="en campañas de promoción de la política de juventud y sus actividades"/>
    <x v="0"/>
    <x v="5"/>
    <x v="1"/>
    <n v="1"/>
    <n v="0.75"/>
    <n v="0.75"/>
    <n v="0.76249999999999996"/>
    <n v="0.76249999999999996"/>
    <n v="500"/>
    <n v="2000"/>
    <n v="2000"/>
    <n v="2000"/>
    <n v="2000"/>
    <n v="2000"/>
    <n v="2000"/>
    <n v="4000"/>
    <n v="0"/>
    <n v="0"/>
    <n v="1500"/>
    <n v="2100"/>
    <n v="4000"/>
    <n v="0"/>
    <n v="0"/>
    <n v="1525"/>
    <n v="284227985"/>
    <n v="85750000"/>
    <n v="0"/>
    <m/>
    <n v="369977985"/>
    <n v="15000000"/>
    <n v="67650000"/>
    <m/>
    <m/>
    <n v="82650000"/>
    <m/>
    <m/>
    <s v="OTRAS INVERSIONES"/>
    <m/>
    <s v="La meta se incrementa a través de  la gestion de la oficina Territorios de vida y paz  y su trabajo en el &quot;Plan 75 /100&quot;"/>
  </r>
  <r>
    <n v="11"/>
    <s v="SUBA"/>
    <x v="2"/>
    <s v="EJE_TRES"/>
    <x v="17"/>
    <s v="Territorios de vida y paz con prevención del delito."/>
    <x v="74"/>
    <x v="74"/>
    <x v="44"/>
    <x v="44"/>
    <x v="17"/>
    <s v="Fortalecimiento y promoción de la convivencia local"/>
    <n v="3"/>
    <s v="Vincular"/>
    <n v="1000"/>
    <s v="personas"/>
    <s v="en programas y campañas de apoyo para mejorar la convivencia frente a las infracciones de control urbanístico"/>
    <x v="2"/>
    <x v="24"/>
    <x v="1"/>
    <n v="1"/>
    <n v="0.75"/>
    <n v="0.75"/>
    <n v="0.58125000000000004"/>
    <n v="0.58125000000000004"/>
    <n v="1000"/>
    <n v="1000"/>
    <n v="1000"/>
    <n v="1000"/>
    <n v="1000"/>
    <n v="1000"/>
    <n v="1000"/>
    <n v="1000"/>
    <n v="1000"/>
    <n v="0"/>
    <n v="750"/>
    <n v="525"/>
    <n v="1350"/>
    <n v="450"/>
    <n v="0"/>
    <n v="581.25"/>
    <n v="290000000"/>
    <n v="544502500"/>
    <n v="200679730"/>
    <m/>
    <n v="1035182230"/>
    <n v="96785000"/>
    <n v="52246667"/>
    <n v="39813333"/>
    <m/>
    <n v="188845000"/>
    <m/>
    <m/>
    <s v="CONTROL URBANÍSTICO- DESCONGESTIÓN"/>
    <m/>
    <s v="Crps: 1619 (Dividido en tres), 1346, 1303, 1072, 1073, 1185,  1209, 1338,  1214, 1423, 1318, 1352, 1355, 1358, 1361, 1536, 1365, 1414, 1417, 1439. Meta se cumple mediante gestion de Los profesionales Alexander Rojas cruz, Alvaro Medina Romero y Hipolito Acosta Forero"/>
  </r>
  <r>
    <n v="11"/>
    <s v="SUBA"/>
    <x v="2"/>
    <s v="EJE_TRES"/>
    <x v="17"/>
    <s v="Territorios de vida y paz con prevención del delito."/>
    <x v="75"/>
    <x v="75"/>
    <x v="45"/>
    <x v="45"/>
    <x v="17"/>
    <s v="Fortalecimiento y promoción de la convivencia local"/>
    <n v="4"/>
    <s v="Vincular"/>
    <n v="1000"/>
    <s v="personas"/>
    <s v="a las Acciones de promoción y eventos tendientes para desestimular el consumo de tabaco, alcohol y sustancias psicoactivas, sobre todo en jóvenes"/>
    <x v="3"/>
    <x v="6"/>
    <x v="1"/>
    <n v="1"/>
    <n v="1.75"/>
    <n v="1.75"/>
    <n v="1.70625"/>
    <n v="1.70625"/>
    <n v="400"/>
    <n v="1000"/>
    <n v="1000"/>
    <n v="1000"/>
    <n v="1000"/>
    <n v="1000"/>
    <n v="1000"/>
    <n v="2000"/>
    <n v="4000"/>
    <n v="0"/>
    <n v="1750"/>
    <n v="825"/>
    <n v="2000"/>
    <n v="4000"/>
    <n v="0"/>
    <n v="1706.25"/>
    <n v="83196058"/>
    <n v="207000000"/>
    <n v="96727400"/>
    <m/>
    <n v="386923458"/>
    <n v="36639212"/>
    <n v="30400000"/>
    <m/>
    <m/>
    <n v="67039212"/>
    <m/>
    <m/>
    <s v="OTRAS INVERSIONES"/>
    <m/>
    <s v="Crp: 1619 (Dividido en tres) &quot;Plan 75 /100&quot;"/>
  </r>
  <r>
    <n v="11"/>
    <s v="SUBA"/>
    <x v="2"/>
    <s v="EJE_TRES"/>
    <x v="18"/>
    <s v="Fortalecimiento de la función administrativa y desarrollo institucional."/>
    <x v="76"/>
    <x v="76"/>
    <x v="46"/>
    <x v="46"/>
    <x v="18"/>
    <s v="Fortalecimiento institucional"/>
    <n v="1"/>
    <s v="Fortalecer"/>
    <n v="1"/>
    <s v="sistema institucional SIG"/>
    <m/>
    <x v="2"/>
    <x v="25"/>
    <x v="1"/>
    <n v="1"/>
    <n v="0.6875"/>
    <n v="0.6875"/>
    <n v="0.6875"/>
    <n v="0.6875"/>
    <n v="0"/>
    <n v="1"/>
    <n v="1"/>
    <n v="1"/>
    <n v="1"/>
    <n v="1"/>
    <n v="1"/>
    <n v="1"/>
    <n v="0.75"/>
    <n v="0"/>
    <n v="0.6875"/>
    <n v="1"/>
    <n v="1"/>
    <n v="0.5"/>
    <n v="0.25"/>
    <n v="0.6875"/>
    <n v="5034232116"/>
    <n v="4651861629"/>
    <n v="5118419221"/>
    <n v="2874344556"/>
    <n v="17678857522"/>
    <n v="4030718024"/>
    <n v="3015829928"/>
    <n v="3043048089"/>
    <n v="1259205738"/>
    <n v="11348801779"/>
    <m/>
    <m/>
    <s v="OTRAS INVERSIONES"/>
    <m/>
    <m/>
  </r>
  <r>
    <n v="11"/>
    <s v="SUBA"/>
    <x v="2"/>
    <s v="EJE_TRES"/>
    <x v="18"/>
    <s v="Fortalecimiento de la función administrativa y desarrollo institucional."/>
    <x v="77"/>
    <x v="77"/>
    <x v="47"/>
    <x v="47"/>
    <x v="18"/>
    <s v="Fortalecimiento institucional"/>
    <n v="2"/>
    <s v="Pagar"/>
    <n v="100"/>
    <s v="por ciento"/>
    <s v="honorarios y seguros ediles"/>
    <x v="2"/>
    <x v="25"/>
    <x v="1"/>
    <n v="1"/>
    <n v="0.75"/>
    <n v="0.75"/>
    <n v="0.8125"/>
    <n v="0.8125"/>
    <n v="100"/>
    <n v="100"/>
    <n v="100"/>
    <n v="100"/>
    <n v="100"/>
    <n v="100"/>
    <n v="100"/>
    <n v="100"/>
    <n v="100"/>
    <n v="0"/>
    <n v="75"/>
    <n v="100"/>
    <n v="100"/>
    <n v="100"/>
    <n v="25"/>
    <n v="81.25"/>
    <n v="674330755"/>
    <n v="698890974"/>
    <n v="732707078"/>
    <n v="787441727"/>
    <n v="2893370534"/>
    <n v="674330755"/>
    <n v="698890974"/>
    <n v="732707078"/>
    <n v="787441726"/>
    <n v="2893370533"/>
    <m/>
    <m/>
    <s v="OTRAS INVERSIONES"/>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4" minRefreshableVersion="3" useAutoFormatting="1" itemPrintTitles="1" createdVersion="4" indent="0" compact="0" compactData="0" gridDropZones="1" multipleFieldFilters="0">
  <location ref="A3:Q53" firstHeaderRow="1" firstDataRow="2" firstDataCol="4"/>
  <pivotFields count="56">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48">
        <item x="1"/>
        <item x="0"/>
        <item x="6"/>
        <item x="7"/>
        <item x="8"/>
        <item x="3"/>
        <item x="2"/>
        <item x="4"/>
        <item x="9"/>
        <item x="5"/>
        <item x="14"/>
        <item x="12"/>
        <item x="11"/>
        <item x="17"/>
        <item x="16"/>
        <item x="18"/>
        <item x="25"/>
        <item x="22"/>
        <item x="23"/>
        <item x="24"/>
        <item x="26"/>
        <item x="27"/>
        <item x="20"/>
        <item x="21"/>
        <item x="15"/>
        <item x="28"/>
        <item x="29"/>
        <item x="31"/>
        <item x="30"/>
        <item x="32"/>
        <item x="33"/>
        <item x="36"/>
        <item x="34"/>
        <item x="35"/>
        <item x="37"/>
        <item x="38"/>
        <item x="39"/>
        <item x="40"/>
        <item x="43"/>
        <item x="10"/>
        <item x="42"/>
        <item x="13"/>
        <item x="41"/>
        <item x="45"/>
        <item x="44"/>
        <item x="47"/>
        <item x="46"/>
        <item x="19"/>
      </items>
    </pivotField>
    <pivotField axis="axisRow" compact="0" outline="0" showAll="0">
      <items count="49">
        <item x="33"/>
        <item x="39"/>
        <item x="35"/>
        <item x="47"/>
        <item x="0"/>
        <item x="22"/>
        <item x="23"/>
        <item x="46"/>
        <item x="2"/>
        <item x="8"/>
        <item x="34"/>
        <item x="38"/>
        <item x="26"/>
        <item x="12"/>
        <item x="30"/>
        <item x="31"/>
        <item x="32"/>
        <item x="27"/>
        <item x="42"/>
        <item x="19"/>
        <item x="10"/>
        <item x="21"/>
        <item x="20"/>
        <item x="40"/>
        <item x="15"/>
        <item x="7"/>
        <item x="25"/>
        <item x="11"/>
        <item x="44"/>
        <item x="16"/>
        <item x="1"/>
        <item x="6"/>
        <item x="45"/>
        <item x="37"/>
        <item x="14"/>
        <item x="18"/>
        <item x="24"/>
        <item x="13"/>
        <item x="9"/>
        <item x="43"/>
        <item x="17"/>
        <item x="5"/>
        <item x="29"/>
        <item x="4"/>
        <item x="28"/>
        <item x="41"/>
        <item x="3"/>
        <item x="3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10">
        <item x="8"/>
        <item x="0"/>
        <item x="4"/>
        <item x="6"/>
        <item x="1"/>
        <item x="2"/>
        <item x="5"/>
        <item x="9"/>
        <item x="3"/>
        <item x="7"/>
      </items>
    </pivotField>
    <pivotField axis="axisRow" compact="0" outline="0" showAll="0" defaultSubtotal="0">
      <items count="26">
        <item x="2"/>
        <item x="0"/>
        <item x="17"/>
        <item x="19"/>
        <item x="11"/>
        <item x="23"/>
        <item x="5"/>
        <item x="15"/>
        <item x="16"/>
        <item x="25"/>
        <item x="20"/>
        <item x="24"/>
        <item x="14"/>
        <item x="3"/>
        <item x="7"/>
        <item x="21"/>
        <item x="12"/>
        <item x="13"/>
        <item x="22"/>
        <item x="9"/>
        <item x="6"/>
        <item x="8"/>
        <item x="1"/>
        <item x="10"/>
        <item x="4"/>
        <item x="18"/>
      </items>
    </pivotField>
    <pivotField compact="0" outline="0" showAll="0"/>
    <pivotField compact="0" numFmtId="9" outline="0" showAll="0"/>
    <pivotField compact="0" numFmtId="9" outline="0" showAll="0"/>
    <pivotField compact="0" numFmtId="9" outline="0" showAll="0"/>
    <pivotField compact="0" numFmtId="9" outline="0" showAll="0"/>
    <pivotField compact="0" numFmtId="9" outline="0" showAll="0"/>
    <pivotField dataField="1" compact="0" outline="0" showAll="0"/>
    <pivotField dataField="1" compact="0" outline="0" showAll="0"/>
    <pivotField dataField="1" compact="0" outline="0" showAll="0"/>
    <pivotField dataField="1" compact="0" outline="0" showAll="0"/>
    <pivotField dataField="1" compact="0" outline="0" showAll="0"/>
    <pivotField compact="0" outline="0" showAll="0"/>
    <pivotField dataField="1" compact="0" outline="0" showAll="0"/>
    <pivotField dataField="1" compact="0" outline="0" showAll="0"/>
    <pivotField dataField="1" compact="0" numFmtId="3" outline="0" showAll="0"/>
    <pivotField dataField="1" compact="0" numFmtId="3" outline="0" showAll="0"/>
    <pivotField compact="0" outline="0" showAll="0"/>
    <pivotField dataField="1" compact="0" outline="0" showAll="0"/>
    <pivotField dataField="1" compact="0" outline="0" showAll="0"/>
    <pivotField dataField="1" compact="0" numFmtId="3" outline="0" showAll="0"/>
    <pivotField dataField="1" compact="0" numFmtId="3" outline="0" showAll="0"/>
    <pivotField compact="0" outline="0" showAll="0"/>
    <pivotField compact="0" outline="0" showAll="0"/>
    <pivotField compact="0" outline="0" showAll="0"/>
    <pivotField compact="0" outline="0" showAll="0"/>
    <pivotField compact="0" outline="0" showAll="0"/>
    <pivotField compact="0" numFmtId="164" outline="0" showAll="0"/>
    <pivotField compact="0" numFmtId="164" outline="0" showAll="0"/>
    <pivotField compact="0" outline="0" showAll="0"/>
    <pivotField compact="0" outline="0" showAll="0"/>
    <pivotField compact="0" outline="0" showAll="0"/>
    <pivotField compact="0" numFmtId="164" outline="0" showAll="0"/>
    <pivotField compact="0" outline="0" showAll="0"/>
    <pivotField compact="0" outline="0" showAll="0"/>
    <pivotField compact="0" outline="0" showAll="0"/>
    <pivotField compact="0" outline="0" showAll="0" defaultSubtotal="0"/>
    <pivotField compact="0" outline="0" showAll="0" defaultSubtotal="0"/>
  </pivotFields>
  <rowFields count="4">
    <field x="17"/>
    <field x="18"/>
    <field x="8"/>
    <field x="9"/>
  </rowFields>
  <rowItems count="49">
    <i>
      <x/>
      <x v="2"/>
      <x v="25"/>
      <x v="44"/>
    </i>
    <i r="2">
      <x v="26"/>
      <x v="42"/>
    </i>
    <i r="1">
      <x v="15"/>
      <x v="34"/>
      <x v="33"/>
    </i>
    <i r="2">
      <x v="35"/>
      <x v="11"/>
    </i>
    <i r="1">
      <x v="18"/>
      <x v="36"/>
      <x v="1"/>
    </i>
    <i>
      <x v="1"/>
      <x v="1"/>
      <x v="1"/>
      <x v="4"/>
    </i>
    <i r="1">
      <x v="6"/>
      <x v="38"/>
      <x v="39"/>
    </i>
    <i r="1">
      <x v="21"/>
      <x v="10"/>
      <x v="34"/>
    </i>
    <i r="2">
      <x v="11"/>
      <x v="13"/>
    </i>
    <i r="2">
      <x v="12"/>
      <x v="27"/>
    </i>
    <i r="1">
      <x v="22"/>
      <x/>
      <x v="30"/>
    </i>
    <i>
      <x v="2"/>
      <x v="6"/>
      <x v="8"/>
      <x v="38"/>
    </i>
    <i>
      <x v="3"/>
      <x v="4"/>
      <x v="15"/>
      <x v="35"/>
    </i>
    <i r="1">
      <x v="7"/>
      <x v="19"/>
      <x v="36"/>
    </i>
    <i r="2">
      <x v="20"/>
      <x v="12"/>
    </i>
    <i r="2">
      <x v="21"/>
      <x v="17"/>
    </i>
    <i r="1">
      <x v="8"/>
      <x v="16"/>
      <x v="26"/>
    </i>
    <i r="1">
      <x v="12"/>
      <x v="17"/>
      <x v="5"/>
    </i>
    <i r="2">
      <x v="18"/>
      <x v="6"/>
    </i>
    <i r="1">
      <x v="17"/>
      <x v="22"/>
      <x v="22"/>
    </i>
    <i r="2">
      <x v="23"/>
      <x v="21"/>
    </i>
    <i>
      <x v="4"/>
      <x/>
      <x v="6"/>
      <x v="8"/>
    </i>
    <i r="1">
      <x v="13"/>
      <x v="5"/>
      <x v="46"/>
    </i>
    <i r="1">
      <x v="24"/>
      <x v="7"/>
      <x v="43"/>
    </i>
    <i>
      <x v="5"/>
      <x v="5"/>
      <x v="42"/>
      <x v="45"/>
    </i>
    <i r="1">
      <x v="6"/>
      <x v="9"/>
      <x v="41"/>
    </i>
    <i r="2">
      <x v="37"/>
      <x v="23"/>
    </i>
    <i r="2">
      <x v="39"/>
      <x v="20"/>
    </i>
    <i r="2">
      <x v="40"/>
      <x v="18"/>
    </i>
    <i r="1">
      <x v="9"/>
      <x v="45"/>
      <x v="3"/>
    </i>
    <i r="2">
      <x v="46"/>
      <x v="7"/>
    </i>
    <i r="1">
      <x v="10"/>
      <x v="31"/>
      <x v="47"/>
    </i>
    <i r="2">
      <x v="32"/>
      <x v="10"/>
    </i>
    <i r="2">
      <x v="33"/>
      <x v="2"/>
    </i>
    <i r="1">
      <x v="11"/>
      <x v="44"/>
      <x v="28"/>
    </i>
    <i r="1">
      <x v="19"/>
      <x v="13"/>
      <x v="40"/>
    </i>
    <i r="2">
      <x v="14"/>
      <x v="29"/>
    </i>
    <i r="2">
      <x v="41"/>
      <x v="37"/>
    </i>
    <i>
      <x v="6"/>
      <x v="23"/>
      <x v="24"/>
      <x v="24"/>
    </i>
    <i>
      <x v="7"/>
      <x v="3"/>
      <x v="29"/>
      <x v="16"/>
    </i>
    <i r="2">
      <x v="30"/>
      <x/>
    </i>
    <i r="1">
      <x v="25"/>
      <x v="27"/>
      <x v="15"/>
    </i>
    <i r="2">
      <x v="28"/>
      <x v="14"/>
    </i>
    <i>
      <x v="8"/>
      <x v="14"/>
      <x v="4"/>
      <x v="9"/>
    </i>
    <i r="1">
      <x v="20"/>
      <x v="2"/>
      <x v="31"/>
    </i>
    <i r="2">
      <x v="3"/>
      <x v="25"/>
    </i>
    <i r="2">
      <x v="43"/>
      <x v="32"/>
    </i>
    <i>
      <x v="9"/>
      <x v="16"/>
      <x v="47"/>
      <x v="19"/>
    </i>
    <i t="grand">
      <x/>
    </i>
  </rowItems>
  <colFields count="1">
    <field x="-2"/>
  </colFields>
  <colItems count="13">
    <i>
      <x/>
    </i>
    <i i="1">
      <x v="1"/>
    </i>
    <i i="2">
      <x v="2"/>
    </i>
    <i i="3">
      <x v="3"/>
    </i>
    <i i="4">
      <x v="4"/>
    </i>
    <i i="5">
      <x v="5"/>
    </i>
    <i i="6">
      <x v="6"/>
    </i>
    <i i="7">
      <x v="7"/>
    </i>
    <i i="8">
      <x v="8"/>
    </i>
    <i i="9">
      <x v="9"/>
    </i>
    <i i="10">
      <x v="10"/>
    </i>
    <i i="11">
      <x v="11"/>
    </i>
    <i i="12">
      <x v="12"/>
    </i>
  </colItems>
  <dataFields count="13">
    <dataField name="Suma de Linea Base (PMR)" fld="25" baseField="0" baseItem="0"/>
    <dataField name="Suma de 2013" fld="26" baseField="0" baseItem="0"/>
    <dataField name="Suma de 2014" fld="27" baseField="0" baseItem="0"/>
    <dataField name="Suma de 2015" fld="28" baseField="0" baseItem="0"/>
    <dataField name="Suma de 2016" fld="29" baseField="0" baseItem="0"/>
    <dataField name="Suma de 2.013" fld="31" baseField="0" baseItem="0"/>
    <dataField name="Suma de 2.014" fld="32" baseField="0" baseItem="0"/>
    <dataField name="Suma de 2.015" fld="33" baseField="0" baseItem="0"/>
    <dataField name="Suma de 2.016" fld="34" baseField="0" baseItem="0"/>
    <dataField name="Suma de 2.0132" fld="36" baseField="0" baseItem="0"/>
    <dataField name="Suma de 2.0142" fld="37" baseField="0" baseItem="0"/>
    <dataField name="Suma de 2.0152" fld="38" baseField="0" baseItem="0"/>
    <dataField name="Suma de 2.0162" fld="3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2" cacheId="0" applyNumberFormats="0" applyBorderFormats="0" applyFontFormats="0" applyPatternFormats="0" applyAlignmentFormats="0" applyWidthHeightFormats="1" dataCaption="Valores" updatedVersion="4" minRefreshableVersion="3" useAutoFormatting="1" itemPrintTitles="1" createdVersion="4" indent="0" compact="0" compactData="0" gridDropZones="1" multipleFieldFilters="0">
  <location ref="A3:F83" firstHeaderRow="1" firstDataRow="2" firstDataCol="4"/>
  <pivotFields count="56">
    <pivotField compact="0" outline="0" showAll="0"/>
    <pivotField compact="0" outline="0" showAll="0"/>
    <pivotField axis="axisRow" compact="0" outline="0" showAll="0" defaultSubtotal="0">
      <items count="3">
        <item x="0"/>
        <item x="1"/>
        <item x="2"/>
      </items>
    </pivotField>
    <pivotField compact="0" outline="0" showAll="0"/>
    <pivotField axis="axisRow" compact="0" outline="0" showAll="0" defaultSubtotal="0">
      <items count="19">
        <item x="0"/>
        <item x="2"/>
        <item x="1"/>
        <item x="3"/>
        <item x="4"/>
        <item x="5"/>
        <item x="6"/>
        <item x="7"/>
        <item x="8"/>
        <item x="9"/>
        <item x="10"/>
        <item x="11"/>
        <item x="12"/>
        <item x="13"/>
        <item x="14"/>
        <item x="15"/>
        <item x="17"/>
        <item x="16"/>
        <item x="18"/>
      </items>
    </pivotField>
    <pivotField compact="0" outline="0" showAll="0"/>
    <pivotField axis="axisRow" compact="0" outline="0" showAll="0" defaultSubtotal="0">
      <items count="78">
        <item x="0"/>
        <item x="1"/>
        <item x="2"/>
        <item x="3"/>
        <item x="4"/>
        <item x="5"/>
        <item x="6"/>
        <item x="7"/>
        <item x="8"/>
        <item x="9"/>
        <item x="10"/>
        <item x="11"/>
        <item x="12"/>
        <item x="13"/>
        <item x="14"/>
        <item x="15"/>
        <item x="16"/>
        <item x="17"/>
        <item x="19"/>
        <item x="18"/>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s>
    </pivotField>
    <pivotField axis="axisRow" compact="0" outline="0" showAll="0">
      <items count="79">
        <item x="41"/>
        <item x="54"/>
        <item x="53"/>
        <item x="52"/>
        <item x="62"/>
        <item x="33"/>
        <item x="43"/>
        <item x="16"/>
        <item x="18"/>
        <item x="36"/>
        <item x="59"/>
        <item x="38"/>
        <item x="39"/>
        <item x="23"/>
        <item x="24"/>
        <item x="17"/>
        <item x="11"/>
        <item x="40"/>
        <item x="35"/>
        <item x="29"/>
        <item x="50"/>
        <item x="2"/>
        <item x="4"/>
        <item x="0"/>
        <item x="58"/>
        <item x="31"/>
        <item x="30"/>
        <item x="76"/>
        <item x="67"/>
        <item x="69"/>
        <item x="12"/>
        <item x="27"/>
        <item x="64"/>
        <item x="28"/>
        <item x="51"/>
        <item x="77"/>
        <item x="56"/>
        <item x="37"/>
        <item x="60"/>
        <item x="47"/>
        <item x="57"/>
        <item x="48"/>
        <item x="25"/>
        <item x="14"/>
        <item x="13"/>
        <item x="7"/>
        <item x="19"/>
        <item x="72"/>
        <item x="74"/>
        <item x="75"/>
        <item x="10"/>
        <item x="68"/>
        <item x="15"/>
        <item x="8"/>
        <item x="34"/>
        <item x="55"/>
        <item x="6"/>
        <item x="63"/>
        <item x="1"/>
        <item x="73"/>
        <item x="66"/>
        <item x="61"/>
        <item x="22"/>
        <item x="71"/>
        <item x="26"/>
        <item x="70"/>
        <item x="9"/>
        <item x="44"/>
        <item x="21"/>
        <item x="20"/>
        <item x="65"/>
        <item x="32"/>
        <item x="49"/>
        <item x="46"/>
        <item x="3"/>
        <item x="45"/>
        <item x="42"/>
        <item x="5"/>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9" outline="0" showAll="0"/>
    <pivotField compact="0" numFmtId="9" outline="0" showAll="0"/>
    <pivotField dataField="1" compact="0" numFmtId="9" outline="0" showAll="0"/>
    <pivotField compact="0" numFmtId="9" outline="0" showAll="0"/>
    <pivotField dataField="1" compact="0" numFmtId="9"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numFmtId="3" outline="0" showAll="0"/>
    <pivotField compact="0" numFmtId="3" outline="0" showAll="0"/>
    <pivotField compact="0" outline="0" showAll="0"/>
    <pivotField compact="0" outline="0" showAll="0"/>
    <pivotField compact="0" outline="0" showAll="0"/>
    <pivotField compact="0" numFmtId="3" outline="0" showAll="0"/>
    <pivotField compact="0" numFmtId="3" outline="0" showAll="0"/>
    <pivotField compact="0" outline="0" showAll="0"/>
    <pivotField compact="0" outline="0" showAll="0"/>
    <pivotField compact="0" outline="0" showAll="0"/>
    <pivotField compact="0" outline="0" showAll="0"/>
    <pivotField compact="0" outline="0" showAll="0"/>
    <pivotField compact="0" numFmtId="164" outline="0" showAll="0"/>
    <pivotField compact="0" numFmtId="164" outline="0" showAll="0"/>
    <pivotField compact="0" outline="0" showAll="0"/>
    <pivotField compact="0" outline="0" showAll="0"/>
    <pivotField compact="0" outline="0" showAll="0"/>
    <pivotField compact="0" numFmtId="164" outline="0" showAll="0"/>
    <pivotField compact="0" outline="0" showAll="0"/>
    <pivotField compact="0" outline="0" showAll="0"/>
    <pivotField compact="0" outline="0" showAll="0"/>
    <pivotField compact="0" outline="0" showAll="0" defaultSubtotal="0"/>
    <pivotField compact="0" outline="0" showAll="0" defaultSubtotal="0"/>
  </pivotFields>
  <rowFields count="4">
    <field x="2"/>
    <field x="4"/>
    <field x="6"/>
    <field x="7"/>
  </rowFields>
  <rowItems count="79">
    <i>
      <x/>
      <x/>
      <x/>
      <x v="23"/>
    </i>
    <i r="2">
      <x v="1"/>
      <x v="58"/>
    </i>
    <i r="2">
      <x v="2"/>
      <x v="21"/>
    </i>
    <i r="1">
      <x v="1"/>
      <x v="6"/>
      <x v="56"/>
    </i>
    <i r="2">
      <x v="7"/>
      <x v="45"/>
    </i>
    <i r="2">
      <x v="8"/>
      <x v="53"/>
    </i>
    <i r="2">
      <x v="9"/>
      <x v="66"/>
    </i>
    <i r="2">
      <x v="10"/>
      <x v="50"/>
    </i>
    <i r="2">
      <x v="11"/>
      <x v="16"/>
    </i>
    <i r="2">
      <x v="12"/>
      <x v="30"/>
    </i>
    <i r="1">
      <x v="2"/>
      <x v="3"/>
      <x v="74"/>
    </i>
    <i r="2">
      <x v="4"/>
      <x v="22"/>
    </i>
    <i r="2">
      <x v="5"/>
      <x v="77"/>
    </i>
    <i r="1">
      <x v="3"/>
      <x v="13"/>
      <x v="44"/>
    </i>
    <i r="2">
      <x v="14"/>
      <x v="43"/>
    </i>
    <i r="2">
      <x v="15"/>
      <x v="52"/>
    </i>
    <i r="2">
      <x v="16"/>
      <x v="7"/>
    </i>
    <i r="1">
      <x v="4"/>
      <x v="17"/>
      <x v="15"/>
    </i>
    <i r="2">
      <x v="18"/>
      <x v="46"/>
    </i>
    <i r="2">
      <x v="19"/>
      <x v="8"/>
    </i>
    <i r="2">
      <x v="20"/>
      <x v="69"/>
    </i>
    <i r="2">
      <x v="21"/>
      <x v="68"/>
    </i>
    <i r="2">
      <x v="22"/>
      <x v="62"/>
    </i>
    <i r="1">
      <x v="5"/>
      <x v="23"/>
      <x v="13"/>
    </i>
    <i r="1">
      <x v="6"/>
      <x v="24"/>
      <x v="14"/>
    </i>
    <i r="2">
      <x v="25"/>
      <x v="42"/>
    </i>
    <i r="1">
      <x v="7"/>
      <x v="26"/>
      <x v="64"/>
    </i>
    <i r="2">
      <x v="27"/>
      <x v="31"/>
    </i>
    <i r="2">
      <x v="28"/>
      <x v="33"/>
    </i>
    <i r="2">
      <x v="29"/>
      <x v="19"/>
    </i>
    <i r="2">
      <x v="30"/>
      <x v="26"/>
    </i>
    <i r="2">
      <x v="31"/>
      <x v="25"/>
    </i>
    <i r="2">
      <x v="32"/>
      <x v="71"/>
    </i>
    <i r="2">
      <x v="33"/>
      <x v="5"/>
    </i>
    <i r="2">
      <x v="34"/>
      <x v="54"/>
    </i>
    <i r="2">
      <x v="35"/>
      <x v="18"/>
    </i>
    <i r="2">
      <x v="36"/>
      <x v="9"/>
    </i>
    <i r="2">
      <x v="37"/>
      <x v="37"/>
    </i>
    <i r="1">
      <x v="8"/>
      <x v="38"/>
      <x v="11"/>
    </i>
    <i r="1">
      <x v="9"/>
      <x v="39"/>
      <x v="12"/>
    </i>
    <i r="2">
      <x v="40"/>
      <x v="17"/>
    </i>
    <i>
      <x v="1"/>
      <x v="10"/>
      <x v="41"/>
      <x/>
    </i>
    <i r="2">
      <x v="42"/>
      <x v="76"/>
    </i>
    <i r="2">
      <x v="43"/>
      <x v="6"/>
    </i>
    <i r="2">
      <x v="44"/>
      <x v="67"/>
    </i>
    <i r="2">
      <x v="45"/>
      <x v="75"/>
    </i>
    <i r="2">
      <x v="46"/>
      <x v="73"/>
    </i>
    <i r="2">
      <x v="47"/>
      <x v="39"/>
    </i>
    <i r="2">
      <x v="48"/>
      <x v="41"/>
    </i>
    <i r="2">
      <x v="49"/>
      <x v="72"/>
    </i>
    <i r="1">
      <x v="11"/>
      <x v="50"/>
      <x v="20"/>
    </i>
    <i r="2">
      <x v="51"/>
      <x v="34"/>
    </i>
    <i r="2">
      <x v="52"/>
      <x v="3"/>
    </i>
    <i r="2">
      <x v="53"/>
      <x v="2"/>
    </i>
    <i r="2">
      <x v="54"/>
      <x v="1"/>
    </i>
    <i r="2">
      <x v="55"/>
      <x v="55"/>
    </i>
    <i r="2">
      <x v="56"/>
      <x v="36"/>
    </i>
    <i r="1">
      <x v="12"/>
      <x v="57"/>
      <x v="40"/>
    </i>
    <i r="2">
      <x v="58"/>
      <x v="24"/>
    </i>
    <i r="2">
      <x v="59"/>
      <x v="10"/>
    </i>
    <i r="2">
      <x v="60"/>
      <x v="38"/>
    </i>
    <i r="1">
      <x v="13"/>
      <x v="61"/>
      <x v="61"/>
    </i>
    <i r="2">
      <x v="62"/>
      <x v="4"/>
    </i>
    <i r="1">
      <x v="14"/>
      <x v="63"/>
      <x v="57"/>
    </i>
    <i r="2">
      <x v="64"/>
      <x v="32"/>
    </i>
    <i r="2">
      <x v="65"/>
      <x v="70"/>
    </i>
    <i>
      <x v="2"/>
      <x v="15"/>
      <x v="66"/>
      <x v="60"/>
    </i>
    <i r="2">
      <x v="67"/>
      <x v="28"/>
    </i>
    <i r="2">
      <x v="68"/>
      <x v="51"/>
    </i>
    <i r="2">
      <x v="69"/>
      <x v="29"/>
    </i>
    <i r="2">
      <x v="70"/>
      <x v="65"/>
    </i>
    <i r="1">
      <x v="16"/>
      <x v="72"/>
      <x v="47"/>
    </i>
    <i r="2">
      <x v="73"/>
      <x v="59"/>
    </i>
    <i r="2">
      <x v="74"/>
      <x v="48"/>
    </i>
    <i r="2">
      <x v="75"/>
      <x v="49"/>
    </i>
    <i r="1">
      <x v="17"/>
      <x v="71"/>
      <x v="63"/>
    </i>
    <i r="1">
      <x v="18"/>
      <x v="76"/>
      <x v="27"/>
    </i>
    <i r="2">
      <x v="77"/>
      <x v="35"/>
    </i>
    <i t="grand">
      <x/>
    </i>
  </rowItems>
  <colFields count="1">
    <field x="-2"/>
  </colFields>
  <colItems count="2">
    <i>
      <x/>
    </i>
    <i i="1">
      <x v="1"/>
    </i>
  </colItems>
  <dataFields count="2">
    <dataField name="Suma de % AVANCE META PLAN CONSOLIDADO (contratado)" fld="22" baseField="0" baseItem="0"/>
    <dataField name="Suma de % AVANCE META PLAN CONSOLIDADO (ejecución real)" fld="2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4" minRefreshableVersion="3" useAutoFormatting="1" itemPrintTitles="1" createdVersion="4" indent="0" compact="0" compactData="0" gridDropZones="1" multipleFieldFilters="0">
  <location ref="A3:W83" firstHeaderRow="1" firstDataRow="2" firstDataCol="5"/>
  <pivotFields count="56">
    <pivotField compact="0" outline="0" showAll="0"/>
    <pivotField compact="0" outline="0" showAll="0"/>
    <pivotField axis="axisRow" compact="0" outline="0" showAll="0" defaultSubtotal="0">
      <items count="3">
        <item x="0"/>
        <item x="1"/>
        <item x="2"/>
      </items>
    </pivotField>
    <pivotField compact="0" outline="0" showAll="0"/>
    <pivotField axis="axisRow" compact="0" outline="0" showAll="0" defaultSubtotal="0">
      <items count="19">
        <item x="0"/>
        <item x="2"/>
        <item x="1"/>
        <item x="3"/>
        <item x="4"/>
        <item x="5"/>
        <item x="6"/>
        <item x="7"/>
        <item x="8"/>
        <item x="9"/>
        <item x="10"/>
        <item x="11"/>
        <item x="12"/>
        <item x="13"/>
        <item x="14"/>
        <item x="15"/>
        <item x="17"/>
        <item x="16"/>
        <item x="18"/>
      </items>
    </pivotField>
    <pivotField compact="0" outline="0" showAll="0"/>
    <pivotField compact="0" outline="0" showAll="0"/>
    <pivotField axis="axisRow" compact="0" outline="0" showAll="0" defaultSubtotal="0">
      <items count="78">
        <item x="41"/>
        <item x="54"/>
        <item x="53"/>
        <item x="52"/>
        <item x="62"/>
        <item x="33"/>
        <item x="43"/>
        <item x="16"/>
        <item x="18"/>
        <item x="36"/>
        <item x="59"/>
        <item x="38"/>
        <item x="39"/>
        <item x="23"/>
        <item x="24"/>
        <item x="17"/>
        <item x="11"/>
        <item x="40"/>
        <item x="35"/>
        <item x="29"/>
        <item x="50"/>
        <item x="2"/>
        <item x="4"/>
        <item x="0"/>
        <item x="58"/>
        <item x="31"/>
        <item x="30"/>
        <item x="76"/>
        <item x="67"/>
        <item x="69"/>
        <item x="12"/>
        <item x="27"/>
        <item x="64"/>
        <item x="28"/>
        <item x="51"/>
        <item x="77"/>
        <item x="56"/>
        <item x="37"/>
        <item x="60"/>
        <item x="47"/>
        <item x="57"/>
        <item x="48"/>
        <item x="25"/>
        <item x="14"/>
        <item x="13"/>
        <item x="7"/>
        <item x="19"/>
        <item x="72"/>
        <item x="74"/>
        <item x="75"/>
        <item x="10"/>
        <item x="68"/>
        <item x="15"/>
        <item x="8"/>
        <item x="34"/>
        <item x="55"/>
        <item x="6"/>
        <item x="63"/>
        <item x="1"/>
        <item x="73"/>
        <item x="66"/>
        <item x="61"/>
        <item x="22"/>
        <item x="71"/>
        <item x="26"/>
        <item x="70"/>
        <item x="9"/>
        <item x="44"/>
        <item x="21"/>
        <item x="20"/>
        <item x="65"/>
        <item x="32"/>
        <item x="49"/>
        <item x="46"/>
        <item x="3"/>
        <item x="45"/>
        <item x="42"/>
        <item x="5"/>
      </items>
    </pivotField>
    <pivotField compact="0" outline="0" showAll="0"/>
    <pivotField compact="0" outline="0" showAll="0"/>
    <pivotField axis="axisRow" compact="0" outline="0" showAll="0" defaultSubtotal="0">
      <items count="19">
        <item x="0"/>
        <item x="1"/>
        <item x="2"/>
        <item x="3"/>
        <item x="4"/>
        <item x="5"/>
        <item sd="0" x="6"/>
        <item x="7"/>
        <item x="8"/>
        <item x="9"/>
        <item x="10"/>
        <item x="11"/>
        <item x="12"/>
        <item x="13"/>
        <item x="14"/>
        <item x="15"/>
        <item x="16"/>
        <item x="17"/>
        <item x="18"/>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3">
        <item x="1"/>
        <item x="0"/>
        <item t="default"/>
      </items>
    </pivotField>
    <pivotField compact="0" numFmtId="9" outline="0" showAll="0"/>
    <pivotField compact="0" numFmtId="9" outline="0" showAll="0"/>
    <pivotField dataField="1" compact="0" numFmtId="9" outline="0" showAll="0"/>
    <pivotField compact="0" numFmtId="9" outline="0" showAll="0"/>
    <pivotField dataField="1" compact="0" numFmtId="9"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numFmtId="3" outline="0" showAll="0"/>
    <pivotField dataField="1" compact="0" numFmtId="3" outline="0" showAll="0"/>
    <pivotField dataField="1" compact="0" outline="0" showAll="0"/>
    <pivotField dataField="1" compact="0" outline="0" showAll="0"/>
    <pivotField dataField="1" compact="0" outline="0" showAll="0"/>
    <pivotField dataField="1" compact="0" numFmtId="3" outline="0" showAll="0"/>
    <pivotField dataField="1" compact="0" numFmtId="3"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numFmtId="164" outline="0" showAll="0"/>
    <pivotField compact="0" numFmtId="164" outline="0" showAll="0"/>
    <pivotField compact="0" outline="0" showAll="0"/>
    <pivotField compact="0" outline="0" showAll="0"/>
    <pivotField dataField="1" compact="0" outline="0" showAll="0"/>
    <pivotField compact="0" numFmtId="164" outline="0" showAll="0"/>
    <pivotField compact="0" outline="0" showAll="0"/>
    <pivotField compact="0" outline="0" showAll="0"/>
    <pivotField compact="0" outline="0" showAll="0"/>
    <pivotField compact="0" outline="0" showAll="0" defaultSubtotal="0"/>
    <pivotField compact="0" outline="0" showAll="0" defaultSubtotal="0"/>
  </pivotFields>
  <rowFields count="5">
    <field x="2"/>
    <field x="4"/>
    <field x="7"/>
    <field x="10"/>
    <field x="19"/>
  </rowFields>
  <rowItems count="79">
    <i>
      <x/>
      <x/>
      <x v="21"/>
      <x/>
      <x/>
    </i>
    <i r="2">
      <x v="23"/>
      <x/>
      <x v="1"/>
    </i>
    <i r="2">
      <x v="58"/>
      <x/>
      <x/>
    </i>
    <i r="1">
      <x v="1"/>
      <x v="16"/>
      <x v="2"/>
      <x/>
    </i>
    <i r="2">
      <x v="30"/>
      <x v="2"/>
      <x v="1"/>
    </i>
    <i r="2">
      <x v="45"/>
      <x v="2"/>
      <x/>
    </i>
    <i r="2">
      <x v="50"/>
      <x v="2"/>
      <x/>
    </i>
    <i r="2">
      <x v="53"/>
      <x v="2"/>
      <x/>
    </i>
    <i r="2">
      <x v="56"/>
      <x v="2"/>
      <x/>
    </i>
    <i r="2">
      <x v="66"/>
      <x v="2"/>
      <x/>
    </i>
    <i r="1">
      <x v="2"/>
      <x v="22"/>
      <x v="1"/>
      <x/>
    </i>
    <i r="2">
      <x v="74"/>
      <x v="1"/>
      <x/>
    </i>
    <i r="2">
      <x v="77"/>
      <x v="1"/>
      <x/>
    </i>
    <i r="1">
      <x v="3"/>
      <x v="7"/>
      <x v="3"/>
      <x v="1"/>
    </i>
    <i r="2">
      <x v="43"/>
      <x v="3"/>
      <x/>
    </i>
    <i r="2">
      <x v="44"/>
      <x v="3"/>
      <x/>
    </i>
    <i r="2">
      <x v="52"/>
      <x v="3"/>
      <x/>
    </i>
    <i r="1">
      <x v="4"/>
      <x v="8"/>
      <x v="4"/>
      <x/>
    </i>
    <i r="2">
      <x v="15"/>
      <x v="4"/>
      <x/>
    </i>
    <i r="2">
      <x v="46"/>
      <x v="4"/>
      <x/>
    </i>
    <i r="2">
      <x v="62"/>
      <x v="4"/>
      <x/>
    </i>
    <i r="2">
      <x v="68"/>
      <x v="4"/>
      <x/>
    </i>
    <i r="2">
      <x v="69"/>
      <x v="4"/>
      <x/>
    </i>
    <i r="1">
      <x v="5"/>
      <x v="13"/>
      <x v="5"/>
      <x/>
    </i>
    <i r="1">
      <x v="6"/>
      <x v="14"/>
      <x v="6"/>
    </i>
    <i r="2">
      <x v="42"/>
      <x v="6"/>
    </i>
    <i r="1">
      <x v="7"/>
      <x v="5"/>
      <x v="7"/>
      <x/>
    </i>
    <i r="2">
      <x v="9"/>
      <x v="7"/>
      <x/>
    </i>
    <i r="2">
      <x v="18"/>
      <x v="7"/>
      <x/>
    </i>
    <i r="2">
      <x v="19"/>
      <x v="7"/>
      <x/>
    </i>
    <i r="2">
      <x v="25"/>
      <x v="7"/>
      <x/>
    </i>
    <i r="2">
      <x v="26"/>
      <x v="7"/>
      <x/>
    </i>
    <i r="2">
      <x v="31"/>
      <x v="7"/>
      <x/>
    </i>
    <i r="2">
      <x v="33"/>
      <x v="7"/>
      <x/>
    </i>
    <i r="2">
      <x v="37"/>
      <x v="7"/>
      <x/>
    </i>
    <i r="2">
      <x v="54"/>
      <x v="7"/>
      <x/>
    </i>
    <i r="2">
      <x v="64"/>
      <x v="7"/>
      <x/>
    </i>
    <i r="2">
      <x v="71"/>
      <x v="7"/>
      <x/>
    </i>
    <i r="1">
      <x v="8"/>
      <x v="11"/>
      <x v="8"/>
      <x/>
    </i>
    <i r="1">
      <x v="9"/>
      <x v="12"/>
      <x v="9"/>
      <x v="1"/>
    </i>
    <i r="2">
      <x v="17"/>
      <x v="9"/>
      <x/>
    </i>
    <i>
      <x v="1"/>
      <x v="10"/>
      <x/>
      <x v="10"/>
      <x/>
    </i>
    <i r="2">
      <x v="6"/>
      <x v="10"/>
      <x/>
    </i>
    <i r="2">
      <x v="39"/>
      <x v="10"/>
      <x/>
    </i>
    <i r="2">
      <x v="41"/>
      <x v="10"/>
      <x/>
    </i>
    <i r="2">
      <x v="67"/>
      <x v="10"/>
      <x/>
    </i>
    <i r="2">
      <x v="72"/>
      <x v="10"/>
      <x/>
    </i>
    <i r="2">
      <x v="73"/>
      <x v="10"/>
      <x/>
    </i>
    <i r="2">
      <x v="75"/>
      <x v="10"/>
      <x/>
    </i>
    <i r="2">
      <x v="76"/>
      <x v="10"/>
      <x/>
    </i>
    <i r="1">
      <x v="11"/>
      <x v="1"/>
      <x v="11"/>
      <x/>
    </i>
    <i r="2">
      <x v="2"/>
      <x v="11"/>
      <x/>
    </i>
    <i r="2">
      <x v="3"/>
      <x v="11"/>
      <x/>
    </i>
    <i r="2">
      <x v="20"/>
      <x v="11"/>
      <x/>
    </i>
    <i r="2">
      <x v="34"/>
      <x v="11"/>
      <x/>
    </i>
    <i r="2">
      <x v="36"/>
      <x v="11"/>
      <x/>
    </i>
    <i r="2">
      <x v="55"/>
      <x v="11"/>
      <x/>
    </i>
    <i r="1">
      <x v="12"/>
      <x v="10"/>
      <x v="12"/>
      <x/>
    </i>
    <i r="2">
      <x v="24"/>
      <x v="12"/>
      <x/>
    </i>
    <i r="2">
      <x v="38"/>
      <x v="12"/>
      <x/>
    </i>
    <i r="2">
      <x v="40"/>
      <x v="12"/>
      <x/>
    </i>
    <i r="1">
      <x v="13"/>
      <x v="4"/>
      <x v="13"/>
      <x/>
    </i>
    <i r="2">
      <x v="61"/>
      <x v="13"/>
      <x/>
    </i>
    <i r="1">
      <x v="14"/>
      <x v="32"/>
      <x v="14"/>
      <x/>
    </i>
    <i r="2">
      <x v="57"/>
      <x v="14"/>
      <x/>
    </i>
    <i r="2">
      <x v="70"/>
      <x v="14"/>
      <x/>
    </i>
    <i>
      <x v="2"/>
      <x v="15"/>
      <x v="28"/>
      <x v="15"/>
      <x/>
    </i>
    <i r="2">
      <x v="29"/>
      <x v="15"/>
      <x/>
    </i>
    <i r="2">
      <x v="51"/>
      <x v="15"/>
      <x/>
    </i>
    <i r="2">
      <x v="60"/>
      <x v="15"/>
      <x/>
    </i>
    <i r="2">
      <x v="65"/>
      <x v="15"/>
      <x/>
    </i>
    <i r="1">
      <x v="16"/>
      <x v="47"/>
      <x v="17"/>
      <x/>
    </i>
    <i r="2">
      <x v="48"/>
      <x v="17"/>
      <x/>
    </i>
    <i r="2">
      <x v="49"/>
      <x v="17"/>
      <x/>
    </i>
    <i r="2">
      <x v="59"/>
      <x v="17"/>
      <x/>
    </i>
    <i r="1">
      <x v="17"/>
      <x v="63"/>
      <x v="16"/>
      <x/>
    </i>
    <i r="1">
      <x v="18"/>
      <x v="27"/>
      <x v="18"/>
      <x/>
    </i>
    <i r="2">
      <x v="35"/>
      <x v="18"/>
      <x/>
    </i>
    <i t="grand">
      <x/>
    </i>
  </rowItems>
  <colFields count="1">
    <field x="-2"/>
  </colFields>
  <colItems count="18">
    <i>
      <x/>
    </i>
    <i i="1">
      <x v="1"/>
    </i>
    <i i="2">
      <x v="2"/>
    </i>
    <i i="3">
      <x v="3"/>
    </i>
    <i i="4">
      <x v="4"/>
    </i>
    <i i="5">
      <x v="5"/>
    </i>
    <i i="6">
      <x v="6"/>
    </i>
    <i i="7">
      <x v="7"/>
    </i>
    <i i="8">
      <x v="8"/>
    </i>
    <i i="9">
      <x v="9"/>
    </i>
    <i i="10">
      <x v="10"/>
    </i>
    <i i="11">
      <x v="11"/>
    </i>
    <i i="12">
      <x v="12"/>
    </i>
    <i i="13">
      <x v="13"/>
    </i>
    <i i="14">
      <x v="14"/>
    </i>
    <i i="15">
      <x v="15"/>
    </i>
    <i i="16">
      <x v="16"/>
    </i>
    <i i="17">
      <x v="17"/>
    </i>
  </colItems>
  <dataFields count="18">
    <dataField name="Suma de 2.013" fld="31" baseField="0" baseItem="0"/>
    <dataField name="Suma de 2.014" fld="32" baseField="0" baseItem="0"/>
    <dataField name="Suma de 2.015" fld="33" baseField="0" baseItem="0"/>
    <dataField name="Suma de 2.016" fld="34" baseField="0" baseItem="0"/>
    <dataField name="Suma de Ejecucion fisica ACUMULADA" fld="35" baseField="0" baseItem="0"/>
    <dataField name="Suma de % AVANCE META PLAN CONSOLIDADO (contratado)" fld="22" baseField="0" baseItem="0"/>
    <dataField name="Suma de 2.0132" fld="36" baseField="0" baseItem="0"/>
    <dataField name="Suma de 2.0142" fld="37" baseField="0" baseItem="0"/>
    <dataField name="Suma de 2.0152" fld="38" baseField="0" baseItem="0"/>
    <dataField name="Suma de 2.0162" fld="39" baseField="0" baseItem="0"/>
    <dataField name="Suma de Ejecucion fisica real ACUMULADA" fld="40" baseField="0" baseItem="0"/>
    <dataField name="Suma de % AVANCE META PLAN CONSOLIDADO (ejecución real)" fld="24" baseField="0" baseItem="0"/>
    <dataField name="Suma de 2.0133" fld="41" baseField="0" baseItem="0"/>
    <dataField name="Suma de 2.0143" fld="42" baseField="0" baseItem="0"/>
    <dataField name="Suma de 2.0153" fld="43" baseField="0" baseItem="0"/>
    <dataField name="Suma de 2.0163" fld="44" baseField="0" baseItem="0"/>
    <dataField name="Suma de Total Compromisos" fld="45" baseField="0" baseItem="0"/>
    <dataField name="Suma de 2.0164" fld="4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53"/>
  <sheetViews>
    <sheetView topLeftCell="K1" workbookViewId="0">
      <selection activeCell="L30" sqref="L30"/>
    </sheetView>
  </sheetViews>
  <sheetFormatPr baseColWidth="10" defaultRowHeight="15" x14ac:dyDescent="0.25"/>
  <cols>
    <col min="1" max="1" width="27" customWidth="1"/>
    <col min="2" max="2" width="21.42578125" bestFit="1" customWidth="1"/>
    <col min="3" max="3" width="12" bestFit="1" customWidth="1"/>
    <col min="4" max="4" width="134.42578125" bestFit="1" customWidth="1"/>
    <col min="5" max="5" width="21.42578125" bestFit="1" customWidth="1"/>
    <col min="6" max="9" width="12" bestFit="1" customWidth="1"/>
    <col min="10" max="13" width="12.42578125" bestFit="1" customWidth="1"/>
    <col min="14" max="17" width="13.28515625" bestFit="1" customWidth="1"/>
  </cols>
  <sheetData>
    <row r="3" spans="1:17" x14ac:dyDescent="0.25">
      <c r="E3" s="124" t="s">
        <v>592</v>
      </c>
    </row>
    <row r="4" spans="1:17" x14ac:dyDescent="0.25">
      <c r="A4" s="124" t="s">
        <v>131</v>
      </c>
      <c r="B4" s="124" t="s">
        <v>107</v>
      </c>
      <c r="C4" s="124" t="s">
        <v>34</v>
      </c>
      <c r="D4" s="124" t="s">
        <v>35</v>
      </c>
      <c r="E4" t="s">
        <v>49</v>
      </c>
      <c r="F4" t="s">
        <v>138</v>
      </c>
      <c r="G4" t="s">
        <v>137</v>
      </c>
      <c r="H4" t="s">
        <v>136</v>
      </c>
      <c r="I4" t="s">
        <v>135</v>
      </c>
      <c r="J4" t="s">
        <v>593</v>
      </c>
      <c r="K4" t="s">
        <v>594</v>
      </c>
      <c r="L4" t="s">
        <v>595</v>
      </c>
      <c r="M4" t="s">
        <v>596</v>
      </c>
      <c r="N4" t="s">
        <v>597</v>
      </c>
      <c r="O4" t="s">
        <v>598</v>
      </c>
      <c r="P4" t="s">
        <v>599</v>
      </c>
      <c r="Q4" t="s">
        <v>600</v>
      </c>
    </row>
    <row r="5" spans="1:17" x14ac:dyDescent="0.25">
      <c r="A5" t="s">
        <v>257</v>
      </c>
      <c r="B5" t="s">
        <v>536</v>
      </c>
      <c r="C5">
        <v>41</v>
      </c>
      <c r="D5" t="s">
        <v>551</v>
      </c>
      <c r="E5" s="125">
        <v>400</v>
      </c>
      <c r="F5" s="125">
        <v>2510</v>
      </c>
      <c r="G5" s="125">
        <v>2510</v>
      </c>
      <c r="H5" s="125">
        <v>2510</v>
      </c>
      <c r="I5" s="125">
        <v>2510</v>
      </c>
      <c r="J5" s="125">
        <v>2510</v>
      </c>
      <c r="K5" s="125">
        <v>10510</v>
      </c>
      <c r="L5" s="125">
        <v>2335</v>
      </c>
      <c r="M5" s="125">
        <v>2810</v>
      </c>
      <c r="N5" s="125">
        <v>6210</v>
      </c>
      <c r="O5" s="125">
        <v>10510</v>
      </c>
      <c r="P5" s="125">
        <v>2335</v>
      </c>
      <c r="Q5" s="125">
        <v>500</v>
      </c>
    </row>
    <row r="6" spans="1:17" x14ac:dyDescent="0.25">
      <c r="C6">
        <v>43</v>
      </c>
      <c r="D6" t="s">
        <v>210</v>
      </c>
      <c r="E6" s="125">
        <v>0</v>
      </c>
      <c r="F6" s="125">
        <v>1500</v>
      </c>
      <c r="G6" s="125">
        <v>1500</v>
      </c>
      <c r="H6" s="125">
        <v>1500</v>
      </c>
      <c r="I6" s="125">
        <v>1500</v>
      </c>
      <c r="J6" s="125">
        <v>1500</v>
      </c>
      <c r="K6" s="125">
        <v>4000</v>
      </c>
      <c r="L6" s="125">
        <v>350</v>
      </c>
      <c r="M6" s="125">
        <v>200</v>
      </c>
      <c r="N6" s="125">
        <v>2000</v>
      </c>
      <c r="O6" s="125">
        <v>4000</v>
      </c>
      <c r="P6" s="125">
        <v>350</v>
      </c>
      <c r="Q6" s="125">
        <v>0</v>
      </c>
    </row>
    <row r="7" spans="1:17" x14ac:dyDescent="0.25">
      <c r="B7" t="s">
        <v>541</v>
      </c>
      <c r="C7">
        <v>57</v>
      </c>
      <c r="D7" t="s">
        <v>229</v>
      </c>
      <c r="E7" s="125">
        <v>400</v>
      </c>
      <c r="F7" s="125">
        <v>2000</v>
      </c>
      <c r="G7" s="125">
        <v>2000</v>
      </c>
      <c r="H7" s="125">
        <v>2000</v>
      </c>
      <c r="I7" s="125">
        <v>2000</v>
      </c>
      <c r="J7" s="125">
        <v>4200</v>
      </c>
      <c r="K7" s="125">
        <v>4000</v>
      </c>
      <c r="L7" s="125">
        <v>0</v>
      </c>
      <c r="M7" s="125">
        <v>0</v>
      </c>
      <c r="N7" s="125">
        <v>4200</v>
      </c>
      <c r="O7" s="125">
        <v>4000</v>
      </c>
      <c r="P7" s="125">
        <v>0</v>
      </c>
      <c r="Q7" s="125">
        <v>0</v>
      </c>
    </row>
    <row r="8" spans="1:17" x14ac:dyDescent="0.25">
      <c r="C8">
        <v>58</v>
      </c>
      <c r="D8" t="s">
        <v>556</v>
      </c>
      <c r="E8" s="125">
        <v>0</v>
      </c>
      <c r="F8" s="125">
        <v>0</v>
      </c>
      <c r="G8" s="125">
        <v>20</v>
      </c>
      <c r="H8" s="125">
        <v>20</v>
      </c>
      <c r="I8" s="125">
        <v>20</v>
      </c>
      <c r="J8" s="125">
        <v>0</v>
      </c>
      <c r="K8" s="125">
        <v>0</v>
      </c>
      <c r="L8" s="125">
        <v>20</v>
      </c>
      <c r="M8" s="125">
        <v>20</v>
      </c>
      <c r="N8" s="125">
        <v>0</v>
      </c>
      <c r="O8" s="125">
        <v>0</v>
      </c>
      <c r="P8" s="125">
        <v>20</v>
      </c>
      <c r="Q8" s="125">
        <v>0</v>
      </c>
    </row>
    <row r="9" spans="1:17" x14ac:dyDescent="0.25">
      <c r="B9" t="s">
        <v>542</v>
      </c>
      <c r="C9">
        <v>59</v>
      </c>
      <c r="D9" t="s">
        <v>232</v>
      </c>
      <c r="E9" s="125">
        <v>0</v>
      </c>
      <c r="F9" s="125">
        <v>2000</v>
      </c>
      <c r="G9" s="125">
        <v>2000</v>
      </c>
      <c r="H9" s="125">
        <v>2000</v>
      </c>
      <c r="I9" s="125">
        <v>2000</v>
      </c>
      <c r="J9" s="125">
        <v>2000</v>
      </c>
      <c r="K9" s="125">
        <v>2000</v>
      </c>
      <c r="L9" s="125">
        <v>0</v>
      </c>
      <c r="M9" s="125">
        <v>2000</v>
      </c>
      <c r="N9" s="125">
        <v>15300</v>
      </c>
      <c r="O9" s="125">
        <v>3400</v>
      </c>
      <c r="P9" s="125">
        <v>0</v>
      </c>
      <c r="Q9" s="125">
        <v>0</v>
      </c>
    </row>
    <row r="10" spans="1:17" x14ac:dyDescent="0.25">
      <c r="A10" t="s">
        <v>266</v>
      </c>
      <c r="B10" t="s">
        <v>545</v>
      </c>
      <c r="C10">
        <v>2</v>
      </c>
      <c r="D10" t="s">
        <v>149</v>
      </c>
      <c r="E10" s="125">
        <v>0</v>
      </c>
      <c r="F10" s="125">
        <v>40</v>
      </c>
      <c r="G10" s="125">
        <v>91</v>
      </c>
      <c r="H10" s="125">
        <v>141</v>
      </c>
      <c r="I10" s="125">
        <v>181</v>
      </c>
      <c r="J10" s="125">
        <v>40</v>
      </c>
      <c r="K10" s="125">
        <v>9</v>
      </c>
      <c r="L10" s="125">
        <v>0</v>
      </c>
      <c r="M10" s="125">
        <v>24</v>
      </c>
      <c r="N10" s="125">
        <v>40</v>
      </c>
      <c r="O10" s="125">
        <v>5</v>
      </c>
      <c r="P10" s="125">
        <v>0</v>
      </c>
      <c r="Q10" s="125">
        <v>0</v>
      </c>
    </row>
    <row r="11" spans="1:17" x14ac:dyDescent="0.25">
      <c r="B11" t="s">
        <v>524</v>
      </c>
      <c r="C11">
        <v>62</v>
      </c>
      <c r="D11" t="s">
        <v>236</v>
      </c>
      <c r="E11" s="125">
        <v>500</v>
      </c>
      <c r="F11" s="125">
        <v>2000</v>
      </c>
      <c r="G11" s="125">
        <v>2000</v>
      </c>
      <c r="H11" s="125">
        <v>2000</v>
      </c>
      <c r="I11" s="125">
        <v>2000</v>
      </c>
      <c r="J11" s="125">
        <v>2000</v>
      </c>
      <c r="K11" s="125">
        <v>4000</v>
      </c>
      <c r="L11" s="125">
        <v>0</v>
      </c>
      <c r="M11" s="125">
        <v>0</v>
      </c>
      <c r="N11" s="125">
        <v>2100</v>
      </c>
      <c r="O11" s="125">
        <v>4000</v>
      </c>
      <c r="P11" s="125">
        <v>0</v>
      </c>
      <c r="Q11" s="125">
        <v>0</v>
      </c>
    </row>
    <row r="12" spans="1:17" x14ac:dyDescent="0.25">
      <c r="B12" t="s">
        <v>525</v>
      </c>
      <c r="C12">
        <v>16</v>
      </c>
      <c r="D12" t="s">
        <v>172</v>
      </c>
      <c r="E12" s="125">
        <v>2000</v>
      </c>
      <c r="F12" s="125">
        <v>3000</v>
      </c>
      <c r="G12" s="125">
        <v>3000</v>
      </c>
      <c r="H12" s="125">
        <v>3000</v>
      </c>
      <c r="I12" s="125">
        <v>3000</v>
      </c>
      <c r="J12" s="125">
        <v>3000</v>
      </c>
      <c r="K12" s="125">
        <v>1500</v>
      </c>
      <c r="L12" s="125">
        <v>0</v>
      </c>
      <c r="M12" s="125">
        <v>0</v>
      </c>
      <c r="N12" s="125">
        <v>3000</v>
      </c>
      <c r="O12" s="125">
        <v>1500</v>
      </c>
      <c r="P12" s="125">
        <v>0</v>
      </c>
      <c r="Q12" s="125">
        <v>0</v>
      </c>
    </row>
    <row r="13" spans="1:17" x14ac:dyDescent="0.25">
      <c r="C13">
        <v>18</v>
      </c>
      <c r="D13" t="s">
        <v>175</v>
      </c>
      <c r="E13" s="125">
        <v>7</v>
      </c>
      <c r="F13" s="125">
        <v>20</v>
      </c>
      <c r="G13" s="125">
        <v>20</v>
      </c>
      <c r="H13" s="125">
        <v>20</v>
      </c>
      <c r="I13" s="125">
        <v>20</v>
      </c>
      <c r="J13" s="125">
        <v>20</v>
      </c>
      <c r="K13" s="125">
        <v>20</v>
      </c>
      <c r="L13" s="125">
        <v>10</v>
      </c>
      <c r="M13" s="125">
        <v>0</v>
      </c>
      <c r="N13" s="125">
        <v>20</v>
      </c>
      <c r="O13" s="125">
        <v>20</v>
      </c>
      <c r="P13" s="125">
        <v>10</v>
      </c>
      <c r="Q13" s="125">
        <v>0</v>
      </c>
    </row>
    <row r="14" spans="1:17" x14ac:dyDescent="0.25">
      <c r="C14">
        <v>19</v>
      </c>
      <c r="D14" t="s">
        <v>177</v>
      </c>
      <c r="E14" s="125">
        <v>1150</v>
      </c>
      <c r="F14" s="125">
        <v>1200</v>
      </c>
      <c r="G14" s="125">
        <v>1200</v>
      </c>
      <c r="H14" s="125">
        <v>1200</v>
      </c>
      <c r="I14" s="125">
        <v>1200</v>
      </c>
      <c r="J14" s="125">
        <v>1200</v>
      </c>
      <c r="K14" s="125">
        <v>1200</v>
      </c>
      <c r="L14" s="125">
        <v>5100</v>
      </c>
      <c r="M14" s="125">
        <v>5100</v>
      </c>
      <c r="N14" s="125">
        <v>1200</v>
      </c>
      <c r="O14" s="125">
        <v>1377</v>
      </c>
      <c r="P14" s="125">
        <v>5009</v>
      </c>
      <c r="Q14" s="125">
        <v>5100</v>
      </c>
    </row>
    <row r="15" spans="1:17" x14ac:dyDescent="0.25">
      <c r="B15" t="s">
        <v>133</v>
      </c>
      <c r="C15">
        <v>1</v>
      </c>
      <c r="D15" t="s">
        <v>147</v>
      </c>
      <c r="E15" s="125">
        <v>0</v>
      </c>
      <c r="F15" s="125">
        <v>1000</v>
      </c>
      <c r="G15" s="125">
        <v>1000</v>
      </c>
      <c r="H15" s="125">
        <v>1000</v>
      </c>
      <c r="I15" s="125">
        <v>1000</v>
      </c>
      <c r="J15" s="125">
        <v>1000</v>
      </c>
      <c r="K15" s="125">
        <v>1000</v>
      </c>
      <c r="L15" s="125">
        <v>1000</v>
      </c>
      <c r="M15" s="125">
        <v>2000</v>
      </c>
      <c r="N15" s="125">
        <v>1100</v>
      </c>
      <c r="O15" s="125">
        <v>1000</v>
      </c>
      <c r="P15" s="125">
        <v>1000</v>
      </c>
      <c r="Q15" s="125">
        <v>0</v>
      </c>
    </row>
    <row r="16" spans="1:17" x14ac:dyDescent="0.25">
      <c r="A16" t="s">
        <v>268</v>
      </c>
      <c r="B16" t="s">
        <v>524</v>
      </c>
      <c r="C16">
        <v>14</v>
      </c>
      <c r="D16" t="s">
        <v>169</v>
      </c>
      <c r="E16" s="125">
        <v>600</v>
      </c>
      <c r="F16" s="125">
        <v>800</v>
      </c>
      <c r="G16" s="125">
        <v>2300</v>
      </c>
      <c r="H16" s="125">
        <v>2300</v>
      </c>
      <c r="I16" s="125">
        <v>2300</v>
      </c>
      <c r="J16" s="125">
        <v>800</v>
      </c>
      <c r="K16" s="125">
        <v>2600</v>
      </c>
      <c r="L16" s="125">
        <v>2300</v>
      </c>
      <c r="M16" s="125">
        <v>1900</v>
      </c>
      <c r="N16" s="125">
        <v>800</v>
      </c>
      <c r="O16" s="125">
        <v>2250</v>
      </c>
      <c r="P16" s="125">
        <v>2300</v>
      </c>
      <c r="Q16" s="125">
        <v>2000</v>
      </c>
    </row>
    <row r="17" spans="1:17" x14ac:dyDescent="0.25">
      <c r="A17" t="s">
        <v>528</v>
      </c>
      <c r="B17" t="s">
        <v>527</v>
      </c>
      <c r="C17">
        <v>24</v>
      </c>
      <c r="D17" t="s">
        <v>186</v>
      </c>
      <c r="E17" s="125">
        <v>5000</v>
      </c>
      <c r="F17" s="125">
        <v>5500</v>
      </c>
      <c r="G17" s="125">
        <v>5500</v>
      </c>
      <c r="H17" s="125">
        <v>5500</v>
      </c>
      <c r="I17" s="125">
        <v>5500</v>
      </c>
      <c r="J17" s="125">
        <v>5500</v>
      </c>
      <c r="K17" s="125">
        <v>5765</v>
      </c>
      <c r="L17" s="125">
        <v>5500</v>
      </c>
      <c r="M17" s="125">
        <v>5500</v>
      </c>
      <c r="N17" s="125">
        <v>5500</v>
      </c>
      <c r="O17" s="125">
        <v>5700</v>
      </c>
      <c r="P17" s="125">
        <v>5500</v>
      </c>
      <c r="Q17" s="125">
        <v>0</v>
      </c>
    </row>
    <row r="18" spans="1:17" x14ac:dyDescent="0.25">
      <c r="B18" t="s">
        <v>532</v>
      </c>
      <c r="C18">
        <v>32</v>
      </c>
      <c r="D18" t="s">
        <v>194</v>
      </c>
      <c r="E18" s="125">
        <v>5000</v>
      </c>
      <c r="F18" s="125">
        <v>10000</v>
      </c>
      <c r="G18" s="125">
        <v>10000</v>
      </c>
      <c r="H18" s="125">
        <v>10000</v>
      </c>
      <c r="I18" s="125">
        <v>10000</v>
      </c>
      <c r="J18" s="125">
        <v>10000</v>
      </c>
      <c r="K18" s="125">
        <v>11800</v>
      </c>
      <c r="L18" s="125">
        <v>0</v>
      </c>
      <c r="M18" s="125">
        <v>10000</v>
      </c>
      <c r="N18" s="125">
        <v>11500</v>
      </c>
      <c r="O18" s="125">
        <v>12000</v>
      </c>
      <c r="P18" s="125">
        <v>0</v>
      </c>
      <c r="Q18" s="125">
        <v>10000</v>
      </c>
    </row>
    <row r="19" spans="1:17" x14ac:dyDescent="0.25">
      <c r="C19">
        <v>33</v>
      </c>
      <c r="D19" t="s">
        <v>195</v>
      </c>
      <c r="E19" s="125">
        <v>10</v>
      </c>
      <c r="F19" s="125">
        <v>30</v>
      </c>
      <c r="G19" s="125">
        <v>30</v>
      </c>
      <c r="H19" s="125">
        <v>30</v>
      </c>
      <c r="I19" s="125">
        <v>30</v>
      </c>
      <c r="J19" s="125">
        <v>30</v>
      </c>
      <c r="K19" s="125">
        <v>0</v>
      </c>
      <c r="L19" s="125">
        <v>30</v>
      </c>
      <c r="M19" s="125">
        <v>30</v>
      </c>
      <c r="N19" s="125">
        <v>26</v>
      </c>
      <c r="O19" s="125">
        <v>0</v>
      </c>
      <c r="P19" s="125">
        <v>30</v>
      </c>
      <c r="Q19" s="125">
        <v>0</v>
      </c>
    </row>
    <row r="20" spans="1:17" x14ac:dyDescent="0.25">
      <c r="C20">
        <v>34</v>
      </c>
      <c r="D20" t="s">
        <v>548</v>
      </c>
      <c r="E20" s="125">
        <v>5</v>
      </c>
      <c r="F20" s="125">
        <v>50</v>
      </c>
      <c r="G20" s="125">
        <v>50</v>
      </c>
      <c r="H20" s="125">
        <v>50</v>
      </c>
      <c r="I20" s="125">
        <v>50</v>
      </c>
      <c r="J20" s="125">
        <v>50</v>
      </c>
      <c r="K20" s="125">
        <v>40</v>
      </c>
      <c r="L20" s="125">
        <v>50</v>
      </c>
      <c r="M20" s="125">
        <v>50</v>
      </c>
      <c r="N20" s="125">
        <v>50</v>
      </c>
      <c r="O20" s="125">
        <v>40</v>
      </c>
      <c r="P20" s="125">
        <v>50</v>
      </c>
      <c r="Q20" s="125">
        <v>0</v>
      </c>
    </row>
    <row r="21" spans="1:17" x14ac:dyDescent="0.25">
      <c r="B21" t="s">
        <v>529</v>
      </c>
      <c r="C21">
        <v>25</v>
      </c>
      <c r="D21" t="s">
        <v>547</v>
      </c>
      <c r="E21" s="125">
        <v>2200</v>
      </c>
      <c r="F21" s="125">
        <v>2500</v>
      </c>
      <c r="G21" s="125">
        <v>2500</v>
      </c>
      <c r="H21" s="125">
        <v>2500</v>
      </c>
      <c r="I21" s="125">
        <v>2500</v>
      </c>
      <c r="J21" s="125">
        <v>3900</v>
      </c>
      <c r="K21" s="125">
        <v>2500</v>
      </c>
      <c r="L21" s="125">
        <v>2500</v>
      </c>
      <c r="M21" s="125">
        <v>2500</v>
      </c>
      <c r="N21" s="125">
        <v>3900</v>
      </c>
      <c r="O21" s="125">
        <v>2500</v>
      </c>
      <c r="P21" s="125">
        <v>2500</v>
      </c>
      <c r="Q21" s="125">
        <v>0</v>
      </c>
    </row>
    <row r="22" spans="1:17" x14ac:dyDescent="0.25">
      <c r="B22" t="s">
        <v>531</v>
      </c>
      <c r="C22">
        <v>27</v>
      </c>
      <c r="D22" t="s">
        <v>189</v>
      </c>
      <c r="E22" s="125">
        <v>0</v>
      </c>
      <c r="F22" s="125">
        <v>1</v>
      </c>
      <c r="G22" s="125">
        <v>1</v>
      </c>
      <c r="H22" s="125">
        <v>1</v>
      </c>
      <c r="I22" s="125">
        <v>1</v>
      </c>
      <c r="J22" s="125">
        <v>1</v>
      </c>
      <c r="K22" s="125">
        <v>1</v>
      </c>
      <c r="L22" s="125">
        <v>1</v>
      </c>
      <c r="M22" s="125">
        <v>1</v>
      </c>
      <c r="N22" s="125">
        <v>1</v>
      </c>
      <c r="O22" s="125">
        <v>1</v>
      </c>
      <c r="P22" s="125">
        <v>1</v>
      </c>
      <c r="Q22" s="125">
        <v>0</v>
      </c>
    </row>
    <row r="23" spans="1:17" x14ac:dyDescent="0.25">
      <c r="C23">
        <v>29</v>
      </c>
      <c r="D23" t="s">
        <v>191</v>
      </c>
      <c r="E23" s="125">
        <v>0</v>
      </c>
      <c r="F23" s="125">
        <v>10</v>
      </c>
      <c r="G23" s="125">
        <v>10</v>
      </c>
      <c r="H23" s="125">
        <v>10</v>
      </c>
      <c r="I23" s="125">
        <v>10</v>
      </c>
      <c r="J23" s="125">
        <v>10</v>
      </c>
      <c r="K23" s="125">
        <v>10</v>
      </c>
      <c r="L23" s="125">
        <v>0</v>
      </c>
      <c r="M23" s="125">
        <v>0</v>
      </c>
      <c r="N23" s="125">
        <v>10</v>
      </c>
      <c r="O23" s="125">
        <v>10</v>
      </c>
      <c r="P23" s="125">
        <v>0</v>
      </c>
      <c r="Q23" s="125">
        <v>0</v>
      </c>
    </row>
    <row r="24" spans="1:17" x14ac:dyDescent="0.25">
      <c r="B24" t="s">
        <v>533</v>
      </c>
      <c r="C24">
        <v>35</v>
      </c>
      <c r="D24" t="s">
        <v>549</v>
      </c>
      <c r="E24" s="125">
        <v>2</v>
      </c>
      <c r="F24" s="125">
        <v>7</v>
      </c>
      <c r="G24" s="125">
        <v>7</v>
      </c>
      <c r="H24" s="125">
        <v>7</v>
      </c>
      <c r="I24" s="125">
        <v>7</v>
      </c>
      <c r="J24" s="125">
        <v>7</v>
      </c>
      <c r="K24" s="125">
        <v>40</v>
      </c>
      <c r="L24" s="125">
        <v>29</v>
      </c>
      <c r="M24" s="125">
        <v>7</v>
      </c>
      <c r="N24" s="125">
        <v>5</v>
      </c>
      <c r="O24" s="125">
        <v>8</v>
      </c>
      <c r="P24" s="125">
        <v>29</v>
      </c>
      <c r="Q24" s="125">
        <v>6</v>
      </c>
    </row>
    <row r="25" spans="1:17" x14ac:dyDescent="0.25">
      <c r="C25">
        <v>36</v>
      </c>
      <c r="D25" t="s">
        <v>200</v>
      </c>
      <c r="E25" s="125">
        <v>2</v>
      </c>
      <c r="F25" s="125">
        <v>2</v>
      </c>
      <c r="G25" s="125">
        <v>2</v>
      </c>
      <c r="H25" s="125">
        <v>2</v>
      </c>
      <c r="I25" s="125">
        <v>2</v>
      </c>
      <c r="J25" s="125">
        <v>2</v>
      </c>
      <c r="K25" s="125">
        <v>10</v>
      </c>
      <c r="L25" s="125">
        <v>6</v>
      </c>
      <c r="M25" s="125">
        <v>2</v>
      </c>
      <c r="N25" s="125">
        <v>2</v>
      </c>
      <c r="O25" s="125">
        <v>2</v>
      </c>
      <c r="P25" s="125">
        <v>3</v>
      </c>
      <c r="Q25" s="125">
        <v>1</v>
      </c>
    </row>
    <row r="26" spans="1:17" x14ac:dyDescent="0.25">
      <c r="A26" t="s">
        <v>260</v>
      </c>
      <c r="B26" t="s">
        <v>521</v>
      </c>
      <c r="C26">
        <v>9</v>
      </c>
      <c r="D26" t="s">
        <v>162</v>
      </c>
      <c r="E26" s="125">
        <v>0</v>
      </c>
      <c r="F26" s="125">
        <v>4500</v>
      </c>
      <c r="G26" s="125">
        <v>4500</v>
      </c>
      <c r="H26" s="125">
        <v>4500</v>
      </c>
      <c r="I26" s="125">
        <v>4500</v>
      </c>
      <c r="J26" s="125">
        <v>5020</v>
      </c>
      <c r="K26" s="125">
        <v>10578</v>
      </c>
      <c r="L26" s="125">
        <v>19100</v>
      </c>
      <c r="M26" s="125">
        <v>0</v>
      </c>
      <c r="N26" s="125">
        <v>5020</v>
      </c>
      <c r="O26" s="125">
        <v>10400</v>
      </c>
      <c r="P26" s="125">
        <v>19100</v>
      </c>
      <c r="Q26" s="125">
        <v>0</v>
      </c>
    </row>
    <row r="27" spans="1:17" x14ac:dyDescent="0.25">
      <c r="B27" t="s">
        <v>520</v>
      </c>
      <c r="C27">
        <v>7</v>
      </c>
      <c r="D27" t="s">
        <v>160</v>
      </c>
      <c r="E27" s="125">
        <v>0</v>
      </c>
      <c r="F27" s="125">
        <v>4</v>
      </c>
      <c r="G27" s="125">
        <v>4</v>
      </c>
      <c r="H27" s="125">
        <v>4</v>
      </c>
      <c r="I27" s="125">
        <v>4</v>
      </c>
      <c r="J27" s="125">
        <v>4</v>
      </c>
      <c r="K27" s="125">
        <v>4</v>
      </c>
      <c r="L27" s="125">
        <v>0</v>
      </c>
      <c r="M27" s="125">
        <v>0</v>
      </c>
      <c r="N27" s="125">
        <v>5</v>
      </c>
      <c r="O27" s="125">
        <v>10</v>
      </c>
      <c r="P27" s="125">
        <v>0</v>
      </c>
      <c r="Q27" s="125">
        <v>0</v>
      </c>
    </row>
    <row r="28" spans="1:17" x14ac:dyDescent="0.25">
      <c r="B28" t="s">
        <v>522</v>
      </c>
      <c r="C28">
        <v>11</v>
      </c>
      <c r="D28" t="s">
        <v>163</v>
      </c>
      <c r="E28" s="125">
        <v>0</v>
      </c>
      <c r="F28" s="125">
        <v>850</v>
      </c>
      <c r="G28" s="125">
        <v>850</v>
      </c>
      <c r="H28" s="125">
        <v>850</v>
      </c>
      <c r="I28" s="125">
        <v>850</v>
      </c>
      <c r="J28" s="125">
        <v>850</v>
      </c>
      <c r="K28" s="125">
        <v>850</v>
      </c>
      <c r="L28" s="125">
        <v>0</v>
      </c>
      <c r="M28" s="125">
        <v>0</v>
      </c>
      <c r="N28" s="125">
        <v>850</v>
      </c>
      <c r="O28" s="125">
        <v>850</v>
      </c>
      <c r="P28" s="125">
        <v>0</v>
      </c>
      <c r="Q28" s="125">
        <v>0</v>
      </c>
    </row>
    <row r="29" spans="1:17" x14ac:dyDescent="0.25">
      <c r="A29" t="s">
        <v>261</v>
      </c>
      <c r="B29" t="s">
        <v>543</v>
      </c>
      <c r="C29">
        <v>71</v>
      </c>
      <c r="D29" t="s">
        <v>561</v>
      </c>
      <c r="E29" s="125">
        <v>1300</v>
      </c>
      <c r="F29" s="125">
        <v>4000</v>
      </c>
      <c r="G29" s="125">
        <v>4000</v>
      </c>
      <c r="H29" s="125">
        <v>4000</v>
      </c>
      <c r="I29" s="125">
        <v>4000</v>
      </c>
      <c r="J29" s="125">
        <v>2610</v>
      </c>
      <c r="K29" s="125">
        <v>5600</v>
      </c>
      <c r="L29" s="125">
        <v>5900</v>
      </c>
      <c r="M29" s="125">
        <v>4000</v>
      </c>
      <c r="N29" s="125">
        <v>4960</v>
      </c>
      <c r="O29" s="125">
        <v>13400</v>
      </c>
      <c r="P29" s="125">
        <v>5900</v>
      </c>
      <c r="Q29" s="125">
        <v>0</v>
      </c>
    </row>
    <row r="30" spans="1:17" x14ac:dyDescent="0.25">
      <c r="B30" t="s">
        <v>524</v>
      </c>
      <c r="C30">
        <v>15</v>
      </c>
      <c r="D30" t="s">
        <v>546</v>
      </c>
      <c r="E30" s="125">
        <v>1600</v>
      </c>
      <c r="F30" s="125">
        <v>1000</v>
      </c>
      <c r="G30" s="125">
        <v>4000</v>
      </c>
      <c r="H30" s="125">
        <v>4000</v>
      </c>
      <c r="I30" s="125">
        <v>4000</v>
      </c>
      <c r="J30" s="125">
        <v>1000</v>
      </c>
      <c r="K30" s="125">
        <v>3000</v>
      </c>
      <c r="L30" s="125">
        <v>2100</v>
      </c>
      <c r="M30" s="125">
        <v>2022.5</v>
      </c>
      <c r="N30" s="125">
        <v>1900</v>
      </c>
      <c r="O30" s="125">
        <v>3901</v>
      </c>
      <c r="P30" s="125">
        <v>2100</v>
      </c>
      <c r="Q30" s="125">
        <v>1000</v>
      </c>
    </row>
    <row r="31" spans="1:17" x14ac:dyDescent="0.25">
      <c r="C31">
        <v>61</v>
      </c>
      <c r="D31" t="s">
        <v>235</v>
      </c>
      <c r="E31" s="125">
        <v>2000</v>
      </c>
      <c r="F31" s="125">
        <v>2000</v>
      </c>
      <c r="G31" s="125">
        <v>2000</v>
      </c>
      <c r="H31" s="125">
        <v>2000</v>
      </c>
      <c r="I31" s="125">
        <v>2000</v>
      </c>
      <c r="J31" s="125">
        <v>2000</v>
      </c>
      <c r="K31" s="125">
        <v>2000</v>
      </c>
      <c r="L31" s="125">
        <v>2000</v>
      </c>
      <c r="M31" s="125">
        <v>2000</v>
      </c>
      <c r="N31" s="125">
        <v>7000</v>
      </c>
      <c r="O31" s="125">
        <v>12000</v>
      </c>
      <c r="P31" s="125">
        <v>2000</v>
      </c>
      <c r="Q31" s="125">
        <v>0</v>
      </c>
    </row>
    <row r="32" spans="1:17" x14ac:dyDescent="0.25">
      <c r="C32">
        <v>65</v>
      </c>
      <c r="D32" t="s">
        <v>240</v>
      </c>
      <c r="E32" s="125">
        <v>0</v>
      </c>
      <c r="F32" s="125">
        <v>35</v>
      </c>
      <c r="G32" s="125">
        <v>35</v>
      </c>
      <c r="H32" s="125">
        <v>35</v>
      </c>
      <c r="I32" s="125">
        <v>35</v>
      </c>
      <c r="J32" s="125">
        <v>69</v>
      </c>
      <c r="K32" s="125">
        <v>35</v>
      </c>
      <c r="L32" s="125">
        <v>25</v>
      </c>
      <c r="M32" s="125">
        <v>25</v>
      </c>
      <c r="N32" s="125">
        <v>69</v>
      </c>
      <c r="O32" s="125">
        <v>35</v>
      </c>
      <c r="P32" s="125">
        <v>25</v>
      </c>
      <c r="Q32" s="125">
        <v>0</v>
      </c>
    </row>
    <row r="33" spans="1:17" x14ac:dyDescent="0.25">
      <c r="C33">
        <v>66</v>
      </c>
      <c r="D33" t="s">
        <v>241</v>
      </c>
      <c r="E33" s="125">
        <v>0</v>
      </c>
      <c r="F33" s="125">
        <v>3</v>
      </c>
      <c r="G33" s="125">
        <v>3</v>
      </c>
      <c r="H33" s="125">
        <v>3</v>
      </c>
      <c r="I33" s="125">
        <v>3</v>
      </c>
      <c r="J33" s="125">
        <v>25</v>
      </c>
      <c r="K33" s="125">
        <v>3</v>
      </c>
      <c r="L33" s="125">
        <v>0</v>
      </c>
      <c r="M33" s="125">
        <v>3</v>
      </c>
      <c r="N33" s="125">
        <v>25</v>
      </c>
      <c r="O33" s="125">
        <v>3</v>
      </c>
      <c r="P33" s="125">
        <v>0</v>
      </c>
      <c r="Q33" s="125">
        <v>0</v>
      </c>
    </row>
    <row r="34" spans="1:17" x14ac:dyDescent="0.25">
      <c r="B34" t="s">
        <v>99</v>
      </c>
      <c r="C34">
        <v>75</v>
      </c>
      <c r="D34" t="s">
        <v>563</v>
      </c>
      <c r="E34" s="125">
        <v>100</v>
      </c>
      <c r="F34" s="125">
        <v>100</v>
      </c>
      <c r="G34" s="125">
        <v>100</v>
      </c>
      <c r="H34" s="125">
        <v>100</v>
      </c>
      <c r="I34" s="125">
        <v>100</v>
      </c>
      <c r="J34" s="125">
        <v>100</v>
      </c>
      <c r="K34" s="125">
        <v>100</v>
      </c>
      <c r="L34" s="125">
        <v>100</v>
      </c>
      <c r="M34" s="125">
        <v>0</v>
      </c>
      <c r="N34" s="125">
        <v>100</v>
      </c>
      <c r="O34" s="125">
        <v>100</v>
      </c>
      <c r="P34" s="125">
        <v>100</v>
      </c>
      <c r="Q34" s="125">
        <v>25</v>
      </c>
    </row>
    <row r="35" spans="1:17" x14ac:dyDescent="0.25">
      <c r="C35">
        <v>76</v>
      </c>
      <c r="D35" t="s">
        <v>564</v>
      </c>
      <c r="E35" s="125">
        <v>0</v>
      </c>
      <c r="F35" s="125">
        <v>1</v>
      </c>
      <c r="G35" s="125">
        <v>1</v>
      </c>
      <c r="H35" s="125">
        <v>1</v>
      </c>
      <c r="I35" s="125">
        <v>1</v>
      </c>
      <c r="J35" s="125">
        <v>1</v>
      </c>
      <c r="K35" s="125">
        <v>1</v>
      </c>
      <c r="L35" s="125">
        <v>0.75</v>
      </c>
      <c r="M35" s="125">
        <v>0</v>
      </c>
      <c r="N35" s="125">
        <v>1</v>
      </c>
      <c r="O35" s="125">
        <v>1</v>
      </c>
      <c r="P35" s="125">
        <v>0.5</v>
      </c>
      <c r="Q35" s="125">
        <v>0.25</v>
      </c>
    </row>
    <row r="36" spans="1:17" x14ac:dyDescent="0.25">
      <c r="B36" t="s">
        <v>540</v>
      </c>
      <c r="C36">
        <v>54</v>
      </c>
      <c r="D36" t="s">
        <v>225</v>
      </c>
      <c r="E36" s="125">
        <v>0</v>
      </c>
      <c r="F36" s="125">
        <v>0</v>
      </c>
      <c r="G36" s="125">
        <v>50</v>
      </c>
      <c r="H36" s="125">
        <v>50</v>
      </c>
      <c r="I36" s="125">
        <v>50</v>
      </c>
      <c r="J36" s="125">
        <v>0</v>
      </c>
      <c r="K36" s="125">
        <v>0</v>
      </c>
      <c r="L36" s="125">
        <v>0</v>
      </c>
      <c r="M36" s="125">
        <v>0</v>
      </c>
      <c r="N36" s="125">
        <v>0</v>
      </c>
      <c r="O36" s="125">
        <v>0</v>
      </c>
      <c r="P36" s="125">
        <v>0</v>
      </c>
      <c r="Q36" s="125">
        <v>0</v>
      </c>
    </row>
    <row r="37" spans="1:17" x14ac:dyDescent="0.25">
      <c r="C37">
        <v>55</v>
      </c>
      <c r="D37" t="s">
        <v>226</v>
      </c>
      <c r="E37" s="125">
        <v>500</v>
      </c>
      <c r="F37" s="125">
        <v>1000</v>
      </c>
      <c r="G37" s="125">
        <v>1000</v>
      </c>
      <c r="H37" s="125">
        <v>1000</v>
      </c>
      <c r="I37" s="125">
        <v>1000</v>
      </c>
      <c r="J37" s="125">
        <v>1000</v>
      </c>
      <c r="K37" s="125">
        <v>1000</v>
      </c>
      <c r="L37" s="125">
        <v>3423</v>
      </c>
      <c r="M37" s="125">
        <v>0</v>
      </c>
      <c r="N37" s="125">
        <v>1000</v>
      </c>
      <c r="O37" s="125">
        <v>850</v>
      </c>
      <c r="P37" s="125">
        <v>3423</v>
      </c>
      <c r="Q37" s="125">
        <v>0</v>
      </c>
    </row>
    <row r="38" spans="1:17" x14ac:dyDescent="0.25">
      <c r="C38">
        <v>56</v>
      </c>
      <c r="D38" t="s">
        <v>227</v>
      </c>
      <c r="E38" s="125">
        <v>1</v>
      </c>
      <c r="F38" s="125">
        <v>1</v>
      </c>
      <c r="G38" s="125">
        <v>1</v>
      </c>
      <c r="H38" s="125">
        <v>1</v>
      </c>
      <c r="I38" s="125">
        <v>1</v>
      </c>
      <c r="J38" s="125">
        <v>1</v>
      </c>
      <c r="K38" s="125">
        <v>0</v>
      </c>
      <c r="L38" s="125">
        <v>1</v>
      </c>
      <c r="M38" s="125">
        <v>0</v>
      </c>
      <c r="N38" s="125">
        <v>1</v>
      </c>
      <c r="O38" s="125">
        <v>0</v>
      </c>
      <c r="P38" s="125">
        <v>1</v>
      </c>
      <c r="Q38" s="125">
        <v>0</v>
      </c>
    </row>
    <row r="39" spans="1:17" x14ac:dyDescent="0.25">
      <c r="B39" t="s">
        <v>544</v>
      </c>
      <c r="C39">
        <v>74</v>
      </c>
      <c r="D39" t="s">
        <v>249</v>
      </c>
      <c r="E39" s="125">
        <v>1000</v>
      </c>
      <c r="F39" s="125">
        <v>1000</v>
      </c>
      <c r="G39" s="125">
        <v>1000</v>
      </c>
      <c r="H39" s="125">
        <v>1000</v>
      </c>
      <c r="I39" s="125">
        <v>1000</v>
      </c>
      <c r="J39" s="125">
        <v>1000</v>
      </c>
      <c r="K39" s="125">
        <v>1000</v>
      </c>
      <c r="L39" s="125">
        <v>1000</v>
      </c>
      <c r="M39" s="125">
        <v>0</v>
      </c>
      <c r="N39" s="125">
        <v>525</v>
      </c>
      <c r="O39" s="125">
        <v>1350</v>
      </c>
      <c r="P39" s="125">
        <v>450</v>
      </c>
      <c r="Q39" s="125">
        <v>0</v>
      </c>
    </row>
    <row r="40" spans="1:17" x14ac:dyDescent="0.25">
      <c r="B40" t="s">
        <v>526</v>
      </c>
      <c r="C40">
        <v>20</v>
      </c>
      <c r="D40" t="s">
        <v>179</v>
      </c>
      <c r="E40" s="125">
        <v>460</v>
      </c>
      <c r="F40" s="125">
        <v>1000</v>
      </c>
      <c r="G40" s="125">
        <v>1000</v>
      </c>
      <c r="H40" s="125">
        <v>1000</v>
      </c>
      <c r="I40" s="125">
        <v>1000</v>
      </c>
      <c r="J40" s="125">
        <v>1000</v>
      </c>
      <c r="K40" s="125">
        <v>1000</v>
      </c>
      <c r="L40" s="125">
        <v>1000</v>
      </c>
      <c r="M40" s="125">
        <v>1000</v>
      </c>
      <c r="N40" s="125">
        <v>1000</v>
      </c>
      <c r="O40" s="125">
        <v>1000</v>
      </c>
      <c r="P40" s="125">
        <v>1000</v>
      </c>
      <c r="Q40" s="125">
        <v>1000</v>
      </c>
    </row>
    <row r="41" spans="1:17" x14ac:dyDescent="0.25">
      <c r="C41">
        <v>21</v>
      </c>
      <c r="D41" t="s">
        <v>180</v>
      </c>
      <c r="E41" s="125">
        <v>500</v>
      </c>
      <c r="F41" s="125">
        <v>1000</v>
      </c>
      <c r="G41" s="125">
        <v>1000</v>
      </c>
      <c r="H41" s="125">
        <v>1000</v>
      </c>
      <c r="I41" s="125">
        <v>1000</v>
      </c>
      <c r="J41" s="125">
        <v>1000</v>
      </c>
      <c r="K41" s="125">
        <v>1000</v>
      </c>
      <c r="L41" s="125">
        <v>1000</v>
      </c>
      <c r="M41" s="125">
        <v>1000</v>
      </c>
      <c r="N41" s="125">
        <v>1000</v>
      </c>
      <c r="O41" s="125">
        <v>1000</v>
      </c>
      <c r="P41" s="125">
        <v>1000</v>
      </c>
      <c r="Q41" s="125">
        <v>1000</v>
      </c>
    </row>
    <row r="42" spans="1:17" x14ac:dyDescent="0.25">
      <c r="C42">
        <v>69</v>
      </c>
      <c r="D42" t="s">
        <v>559</v>
      </c>
      <c r="E42" s="125">
        <v>2030</v>
      </c>
      <c r="F42" s="125">
        <v>5000</v>
      </c>
      <c r="G42" s="125">
        <v>5100</v>
      </c>
      <c r="H42" s="125">
        <v>5100</v>
      </c>
      <c r="I42" s="125">
        <v>5100</v>
      </c>
      <c r="J42" s="125">
        <v>5000</v>
      </c>
      <c r="K42" s="125">
        <v>10200</v>
      </c>
      <c r="L42" s="125">
        <v>11112</v>
      </c>
      <c r="M42" s="125">
        <v>0</v>
      </c>
      <c r="N42" s="125">
        <v>5000</v>
      </c>
      <c r="O42" s="125">
        <v>10200</v>
      </c>
      <c r="P42" s="125">
        <v>11112</v>
      </c>
      <c r="Q42" s="125">
        <v>0</v>
      </c>
    </row>
    <row r="43" spans="1:17" x14ac:dyDescent="0.25">
      <c r="A43" t="s">
        <v>263</v>
      </c>
      <c r="B43" t="s">
        <v>535</v>
      </c>
      <c r="C43">
        <v>39</v>
      </c>
      <c r="D43" t="s">
        <v>550</v>
      </c>
      <c r="E43" s="125">
        <v>300</v>
      </c>
      <c r="F43" s="125">
        <v>1550</v>
      </c>
      <c r="G43" s="125">
        <v>1650</v>
      </c>
      <c r="H43" s="125">
        <v>1550</v>
      </c>
      <c r="I43" s="125">
        <v>1550</v>
      </c>
      <c r="J43" s="125">
        <v>1700</v>
      </c>
      <c r="K43" s="125">
        <v>2000</v>
      </c>
      <c r="L43" s="125">
        <v>785</v>
      </c>
      <c r="M43" s="125">
        <v>0</v>
      </c>
      <c r="N43" s="125">
        <v>2355</v>
      </c>
      <c r="O43" s="125">
        <v>3357</v>
      </c>
      <c r="P43" s="125">
        <v>785</v>
      </c>
      <c r="Q43" s="125">
        <v>0</v>
      </c>
    </row>
    <row r="44" spans="1:17" x14ac:dyDescent="0.25">
      <c r="A44" t="s">
        <v>264</v>
      </c>
      <c r="B44" t="s">
        <v>539</v>
      </c>
      <c r="C44">
        <v>51</v>
      </c>
      <c r="D44" t="s">
        <v>223</v>
      </c>
      <c r="E44" s="125">
        <v>4214.6000000000004</v>
      </c>
      <c r="F44" s="125">
        <v>14463</v>
      </c>
      <c r="G44" s="125">
        <v>14463</v>
      </c>
      <c r="H44" s="125">
        <v>14463</v>
      </c>
      <c r="I44" s="125">
        <v>14463</v>
      </c>
      <c r="J44" s="125">
        <v>14463</v>
      </c>
      <c r="K44" s="125">
        <v>15930</v>
      </c>
      <c r="L44" s="125">
        <v>7700</v>
      </c>
      <c r="M44" s="125">
        <v>18277</v>
      </c>
      <c r="N44" s="125">
        <v>16825</v>
      </c>
      <c r="O44" s="125">
        <v>80398</v>
      </c>
      <c r="P44" s="125">
        <v>15402</v>
      </c>
      <c r="Q44" s="125">
        <v>0</v>
      </c>
    </row>
    <row r="45" spans="1:17" x14ac:dyDescent="0.25">
      <c r="C45">
        <v>53</v>
      </c>
      <c r="D45" t="s">
        <v>555</v>
      </c>
      <c r="E45" s="125">
        <v>0</v>
      </c>
      <c r="F45" s="125">
        <v>1000</v>
      </c>
      <c r="G45" s="125">
        <v>1000</v>
      </c>
      <c r="H45" s="125">
        <v>1000</v>
      </c>
      <c r="I45" s="125">
        <v>1000</v>
      </c>
      <c r="J45" s="125">
        <v>0</v>
      </c>
      <c r="K45" s="125">
        <v>1000</v>
      </c>
      <c r="L45" s="125">
        <v>1000</v>
      </c>
      <c r="M45" s="125">
        <v>0</v>
      </c>
      <c r="N45" s="125">
        <v>0</v>
      </c>
      <c r="O45" s="125">
        <v>1400</v>
      </c>
      <c r="P45" s="125">
        <v>1000</v>
      </c>
      <c r="Q45" s="125">
        <v>0</v>
      </c>
    </row>
    <row r="46" spans="1:17" x14ac:dyDescent="0.25">
      <c r="B46" t="s">
        <v>538</v>
      </c>
      <c r="C46">
        <v>46</v>
      </c>
      <c r="D46" t="s">
        <v>214</v>
      </c>
      <c r="E46" s="125">
        <v>6.05</v>
      </c>
      <c r="F46" s="125">
        <v>5.52</v>
      </c>
      <c r="G46" s="125">
        <v>5.52</v>
      </c>
      <c r="H46" s="125">
        <v>5.52</v>
      </c>
      <c r="I46" s="125">
        <v>5.52</v>
      </c>
      <c r="J46" s="125">
        <v>5.6</v>
      </c>
      <c r="K46" s="125">
        <v>24.98</v>
      </c>
      <c r="L46" s="125">
        <v>8.5500000000000007</v>
      </c>
      <c r="M46" s="125">
        <v>4.29</v>
      </c>
      <c r="N46" s="125">
        <v>7.3000000000000007</v>
      </c>
      <c r="O46" s="125">
        <v>26.529999999999998</v>
      </c>
      <c r="P46" s="125">
        <v>7.76</v>
      </c>
      <c r="Q46" s="125">
        <v>4.29</v>
      </c>
    </row>
    <row r="47" spans="1:17" x14ac:dyDescent="0.25">
      <c r="C47">
        <v>48</v>
      </c>
      <c r="D47" t="s">
        <v>218</v>
      </c>
      <c r="E47" s="125">
        <v>5.09</v>
      </c>
      <c r="F47" s="125">
        <v>5.52</v>
      </c>
      <c r="G47" s="125">
        <v>5.52</v>
      </c>
      <c r="H47" s="125">
        <v>5.52</v>
      </c>
      <c r="I47" s="125">
        <v>5.52</v>
      </c>
      <c r="J47" s="125">
        <v>5.52</v>
      </c>
      <c r="K47" s="125">
        <v>7.17</v>
      </c>
      <c r="L47" s="125">
        <v>4.6100000000000003</v>
      </c>
      <c r="M47" s="125">
        <v>1.88</v>
      </c>
      <c r="N47" s="125">
        <v>6.24</v>
      </c>
      <c r="O47" s="125">
        <v>7.79</v>
      </c>
      <c r="P47" s="125">
        <v>6.2</v>
      </c>
      <c r="Q47" s="125">
        <v>1.88</v>
      </c>
    </row>
    <row r="48" spans="1:17" x14ac:dyDescent="0.25">
      <c r="A48" t="s">
        <v>265</v>
      </c>
      <c r="B48" t="s">
        <v>519</v>
      </c>
      <c r="C48">
        <v>6</v>
      </c>
      <c r="D48" t="s">
        <v>156</v>
      </c>
      <c r="E48" s="125">
        <v>0</v>
      </c>
      <c r="F48" s="125">
        <v>5</v>
      </c>
      <c r="G48" s="125">
        <v>5</v>
      </c>
      <c r="H48" s="125">
        <v>5</v>
      </c>
      <c r="I48" s="125">
        <v>5</v>
      </c>
      <c r="J48" s="125">
        <v>40</v>
      </c>
      <c r="K48" s="125">
        <v>0</v>
      </c>
      <c r="L48" s="125">
        <v>20</v>
      </c>
      <c r="M48" s="125">
        <v>20</v>
      </c>
      <c r="N48" s="125">
        <v>54</v>
      </c>
      <c r="O48" s="125">
        <v>0</v>
      </c>
      <c r="P48" s="125">
        <v>0</v>
      </c>
      <c r="Q48" s="125">
        <v>0</v>
      </c>
    </row>
    <row r="49" spans="1:17" x14ac:dyDescent="0.25">
      <c r="B49" t="s">
        <v>134</v>
      </c>
      <c r="C49">
        <v>4</v>
      </c>
      <c r="D49" t="s">
        <v>154</v>
      </c>
      <c r="E49" s="125">
        <v>3230</v>
      </c>
      <c r="F49" s="125">
        <v>0</v>
      </c>
      <c r="G49" s="125">
        <v>9500</v>
      </c>
      <c r="H49" s="125">
        <v>9500</v>
      </c>
      <c r="I49" s="125">
        <v>9500</v>
      </c>
      <c r="J49" s="125">
        <v>0</v>
      </c>
      <c r="K49" s="125">
        <v>8500</v>
      </c>
      <c r="L49" s="125">
        <v>0</v>
      </c>
      <c r="M49" s="125">
        <v>16023</v>
      </c>
      <c r="N49" s="125">
        <v>0</v>
      </c>
      <c r="O49" s="125">
        <v>16803</v>
      </c>
      <c r="P49" s="125">
        <v>0</v>
      </c>
      <c r="Q49" s="125">
        <v>0</v>
      </c>
    </row>
    <row r="50" spans="1:17" x14ac:dyDescent="0.25">
      <c r="C50">
        <v>5</v>
      </c>
      <c r="D50" t="s">
        <v>158</v>
      </c>
      <c r="E50" s="125">
        <v>160</v>
      </c>
      <c r="F50" s="125">
        <v>300</v>
      </c>
      <c r="G50" s="125">
        <v>300</v>
      </c>
      <c r="H50" s="125">
        <v>300</v>
      </c>
      <c r="I50" s="125">
        <v>300</v>
      </c>
      <c r="J50" s="125">
        <v>580</v>
      </c>
      <c r="K50" s="125">
        <v>500</v>
      </c>
      <c r="L50" s="125">
        <v>425</v>
      </c>
      <c r="M50" s="125">
        <v>425</v>
      </c>
      <c r="N50" s="125">
        <v>185</v>
      </c>
      <c r="O50" s="125">
        <v>721</v>
      </c>
      <c r="P50" s="125">
        <v>0</v>
      </c>
      <c r="Q50" s="125">
        <v>0</v>
      </c>
    </row>
    <row r="51" spans="1:17" x14ac:dyDescent="0.25">
      <c r="C51">
        <v>73</v>
      </c>
      <c r="D51" t="s">
        <v>248</v>
      </c>
      <c r="E51" s="125">
        <v>400</v>
      </c>
      <c r="F51" s="125">
        <v>1000</v>
      </c>
      <c r="G51" s="125">
        <v>1000</v>
      </c>
      <c r="H51" s="125">
        <v>1000</v>
      </c>
      <c r="I51" s="125">
        <v>1000</v>
      </c>
      <c r="J51" s="125">
        <v>1000</v>
      </c>
      <c r="K51" s="125">
        <v>2000</v>
      </c>
      <c r="L51" s="125">
        <v>4000</v>
      </c>
      <c r="M51" s="125">
        <v>0</v>
      </c>
      <c r="N51" s="125">
        <v>825</v>
      </c>
      <c r="O51" s="125">
        <v>2000</v>
      </c>
      <c r="P51" s="125">
        <v>4000</v>
      </c>
      <c r="Q51" s="125">
        <v>0</v>
      </c>
    </row>
    <row r="52" spans="1:17" x14ac:dyDescent="0.25">
      <c r="A52" t="s">
        <v>286</v>
      </c>
      <c r="B52" t="s">
        <v>286</v>
      </c>
      <c r="C52" t="s">
        <v>286</v>
      </c>
      <c r="D52" t="s">
        <v>565</v>
      </c>
      <c r="E52" s="125">
        <v>0</v>
      </c>
      <c r="F52" s="125">
        <v>1105</v>
      </c>
      <c r="G52" s="125">
        <v>1110</v>
      </c>
      <c r="H52" s="125">
        <v>1110</v>
      </c>
      <c r="I52" s="125">
        <v>1110</v>
      </c>
      <c r="J52" s="125">
        <v>1201</v>
      </c>
      <c r="K52" s="125">
        <v>1104</v>
      </c>
      <c r="L52" s="125">
        <v>101</v>
      </c>
      <c r="M52" s="125">
        <v>0</v>
      </c>
      <c r="N52" s="125">
        <v>1375</v>
      </c>
      <c r="O52" s="125">
        <v>2126</v>
      </c>
      <c r="P52" s="125">
        <v>101</v>
      </c>
      <c r="Q52" s="125">
        <v>0</v>
      </c>
    </row>
    <row r="53" spans="1:17" x14ac:dyDescent="0.25">
      <c r="A53" t="s">
        <v>575</v>
      </c>
      <c r="E53" s="125">
        <v>35082.74</v>
      </c>
      <c r="F53" s="125">
        <v>75098.040000000008</v>
      </c>
      <c r="G53" s="125">
        <v>89424.040000000008</v>
      </c>
      <c r="H53" s="125">
        <v>89374.040000000008</v>
      </c>
      <c r="I53" s="125">
        <v>89414.040000000008</v>
      </c>
      <c r="J53" s="125">
        <v>77445.12000000001</v>
      </c>
      <c r="K53" s="125">
        <v>118442.15</v>
      </c>
      <c r="L53" s="125">
        <v>80036.91</v>
      </c>
      <c r="M53" s="125">
        <v>76945.67</v>
      </c>
      <c r="N53" s="125">
        <v>107052.54000000001</v>
      </c>
      <c r="O53" s="125">
        <v>214262.32</v>
      </c>
      <c r="P53" s="125">
        <v>86650.459999999992</v>
      </c>
      <c r="Q53" s="125">
        <v>20638.420000000002</v>
      </c>
    </row>
  </sheetData>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honeticPr fontId="3" type="noConversion"/>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zoomScale="85" zoomScaleNormal="85" zoomScalePageLayoutView="85" workbookViewId="0">
      <selection activeCell="A4" sqref="A4:S4"/>
    </sheetView>
  </sheetViews>
  <sheetFormatPr baseColWidth="10" defaultColWidth="10.85546875" defaultRowHeight="15" x14ac:dyDescent="0.25"/>
  <cols>
    <col min="1" max="1" width="18.140625" style="58" customWidth="1"/>
    <col min="2" max="2" width="36.28515625" style="58" customWidth="1"/>
    <col min="3" max="3" width="11.85546875" style="88" customWidth="1"/>
    <col min="4" max="4" width="71.7109375" style="58" customWidth="1"/>
    <col min="5" max="5" width="10.85546875" style="88" customWidth="1"/>
    <col min="6" max="6" width="18.85546875" style="88" customWidth="1"/>
    <col min="7" max="10" width="10.85546875" style="88" customWidth="1"/>
    <col min="11" max="11" width="19.42578125" style="88" customWidth="1"/>
    <col min="12" max="12" width="12.140625" style="88" customWidth="1"/>
    <col min="13" max="13" width="19.42578125" style="89" customWidth="1"/>
    <col min="14" max="18" width="19.42578125" style="58" customWidth="1"/>
    <col min="19" max="19" width="36.85546875" style="58" customWidth="1"/>
    <col min="20" max="16384" width="10.85546875" style="58"/>
  </cols>
  <sheetData>
    <row r="1" spans="1:19" x14ac:dyDescent="0.25">
      <c r="D1" s="49"/>
    </row>
    <row r="2" spans="1:19" ht="18.75" customHeight="1" x14ac:dyDescent="0.25">
      <c r="A2" s="204" t="s">
        <v>576</v>
      </c>
      <c r="B2" s="204"/>
      <c r="C2" s="204"/>
      <c r="D2" s="204"/>
      <c r="E2" s="204"/>
      <c r="F2" s="204"/>
      <c r="G2" s="204"/>
      <c r="H2" s="204"/>
      <c r="I2" s="204"/>
      <c r="J2" s="204"/>
      <c r="K2" s="204"/>
      <c r="L2" s="204"/>
      <c r="M2" s="204"/>
      <c r="N2" s="204"/>
      <c r="O2" s="204"/>
      <c r="P2" s="204"/>
      <c r="Q2" s="204"/>
      <c r="R2" s="204"/>
      <c r="S2" s="204"/>
    </row>
    <row r="3" spans="1:19" ht="18.75" customHeight="1" x14ac:dyDescent="0.25">
      <c r="A3" s="204" t="s">
        <v>690</v>
      </c>
      <c r="B3" s="204"/>
      <c r="C3" s="204"/>
      <c r="D3" s="204"/>
      <c r="E3" s="204"/>
      <c r="F3" s="204"/>
      <c r="G3" s="204"/>
      <c r="H3" s="204"/>
      <c r="I3" s="204"/>
      <c r="J3" s="204"/>
      <c r="K3" s="204"/>
      <c r="L3" s="204"/>
      <c r="M3" s="204"/>
      <c r="N3" s="204"/>
      <c r="O3" s="204"/>
      <c r="P3" s="204"/>
      <c r="Q3" s="204"/>
      <c r="R3" s="204"/>
      <c r="S3" s="204"/>
    </row>
    <row r="4" spans="1:19" ht="18.75" customHeight="1" x14ac:dyDescent="0.25">
      <c r="A4" s="204" t="s">
        <v>587</v>
      </c>
      <c r="B4" s="204"/>
      <c r="C4" s="204"/>
      <c r="D4" s="204"/>
      <c r="E4" s="204"/>
      <c r="F4" s="204"/>
      <c r="G4" s="204"/>
      <c r="H4" s="204"/>
      <c r="I4" s="204"/>
      <c r="J4" s="204"/>
      <c r="K4" s="204"/>
      <c r="L4" s="204"/>
      <c r="M4" s="204"/>
      <c r="N4" s="204"/>
      <c r="O4" s="204"/>
      <c r="P4" s="204"/>
      <c r="Q4" s="204"/>
      <c r="R4" s="204"/>
      <c r="S4" s="204"/>
    </row>
    <row r="5" spans="1:19" ht="57" customHeight="1" x14ac:dyDescent="0.25">
      <c r="A5" s="203" t="s">
        <v>566</v>
      </c>
      <c r="B5" s="203" t="s">
        <v>107</v>
      </c>
      <c r="C5" s="203" t="s">
        <v>298</v>
      </c>
      <c r="D5" s="203" t="s">
        <v>567</v>
      </c>
      <c r="E5" s="203" t="s">
        <v>568</v>
      </c>
      <c r="F5" s="203" t="s">
        <v>569</v>
      </c>
      <c r="G5" s="203" t="s">
        <v>570</v>
      </c>
      <c r="H5" s="203"/>
      <c r="I5" s="203"/>
      <c r="J5" s="203"/>
      <c r="K5" s="122" t="s">
        <v>571</v>
      </c>
      <c r="L5" s="122" t="s">
        <v>572</v>
      </c>
      <c r="M5" s="122" t="s">
        <v>571</v>
      </c>
      <c r="N5" s="122" t="s">
        <v>572</v>
      </c>
      <c r="O5" s="122" t="s">
        <v>571</v>
      </c>
      <c r="P5" s="122" t="s">
        <v>572</v>
      </c>
      <c r="Q5" s="158" t="s">
        <v>571</v>
      </c>
      <c r="R5" s="158" t="s">
        <v>572</v>
      </c>
      <c r="S5" s="203" t="s">
        <v>591</v>
      </c>
    </row>
    <row r="6" spans="1:19" ht="23.25" customHeight="1" x14ac:dyDescent="0.25">
      <c r="A6" s="203"/>
      <c r="B6" s="203" t="s">
        <v>107</v>
      </c>
      <c r="C6" s="203" t="s">
        <v>298</v>
      </c>
      <c r="D6" s="203" t="s">
        <v>567</v>
      </c>
      <c r="E6" s="203"/>
      <c r="F6" s="203" t="s">
        <v>573</v>
      </c>
      <c r="G6" s="123">
        <v>2013</v>
      </c>
      <c r="H6" s="123">
        <v>2014</v>
      </c>
      <c r="I6" s="123">
        <v>2015</v>
      </c>
      <c r="J6" s="123">
        <v>2016</v>
      </c>
      <c r="K6" s="123">
        <v>2013</v>
      </c>
      <c r="L6" s="123">
        <v>2013</v>
      </c>
      <c r="M6" s="123">
        <v>2014</v>
      </c>
      <c r="N6" s="123">
        <v>2014</v>
      </c>
      <c r="O6" s="123">
        <v>2015</v>
      </c>
      <c r="P6" s="123">
        <v>2015</v>
      </c>
      <c r="Q6" s="123">
        <v>2016</v>
      </c>
      <c r="R6" s="123">
        <v>2016</v>
      </c>
      <c r="S6" s="203"/>
    </row>
    <row r="7" spans="1:19" ht="30" x14ac:dyDescent="0.25">
      <c r="A7" s="205" t="str">
        <f>+'Insumos PMR'!A5</f>
        <v>1. AMBIENTE</v>
      </c>
      <c r="B7" s="201" t="str">
        <f>+'Insumos PMR'!B5</f>
        <v>Calidad ambiental y preservación del patrimonio natural</v>
      </c>
      <c r="C7" s="87">
        <f>+'Insumos PMR'!C5</f>
        <v>41</v>
      </c>
      <c r="D7" s="71" t="str">
        <f>+'Insumos PMR'!D5</f>
        <v>Personas vinculadas en acciones para la conservación o recuperación de los espacios del agua y la protección del ambiente</v>
      </c>
      <c r="E7" s="87">
        <f>+'Insumos PMR'!E5</f>
        <v>400</v>
      </c>
      <c r="F7" s="47">
        <f>SUM(G7:J7)</f>
        <v>10040</v>
      </c>
      <c r="G7" s="47">
        <f>+'Insumos PMR'!F5</f>
        <v>2510</v>
      </c>
      <c r="H7" s="47">
        <f>+'Insumos PMR'!G5</f>
        <v>2510</v>
      </c>
      <c r="I7" s="47">
        <f>+'Insumos PMR'!H5</f>
        <v>2510</v>
      </c>
      <c r="J7" s="47">
        <f>+'Insumos PMR'!I5</f>
        <v>2510</v>
      </c>
      <c r="K7" s="47">
        <f>+'Insumos PMR'!J5</f>
        <v>2510</v>
      </c>
      <c r="L7" s="47">
        <f>+'Insumos PMR'!N5</f>
        <v>6210</v>
      </c>
      <c r="M7" s="47">
        <f>+'Insumos PMR'!K5</f>
        <v>10510</v>
      </c>
      <c r="N7" s="47">
        <f>+'Insumos PMR'!O5</f>
        <v>10510</v>
      </c>
      <c r="O7" s="47">
        <f>+'Insumos PMR'!L5</f>
        <v>2335</v>
      </c>
      <c r="P7" s="47">
        <f>+'Insumos PMR'!P5</f>
        <v>2335</v>
      </c>
      <c r="Q7" s="47">
        <f>+'Insumos PMR'!M5</f>
        <v>2810</v>
      </c>
      <c r="R7" s="47">
        <f>+'Insumos PMR'!Q5</f>
        <v>500</v>
      </c>
      <c r="S7" s="70"/>
    </row>
    <row r="8" spans="1:19" ht="30" x14ac:dyDescent="0.25">
      <c r="A8" s="205"/>
      <c r="B8" s="202"/>
      <c r="C8" s="87">
        <f>+'Insumos PMR'!C6</f>
        <v>43</v>
      </c>
      <c r="D8" s="71" t="str">
        <f>+'Insumos PMR'!D6</f>
        <v>Personas vinculadas a procesos de sensibilización sobre contaminación atmosférica, visual  y auditiva.</v>
      </c>
      <c r="E8" s="87">
        <f>+'Insumos PMR'!E6</f>
        <v>0</v>
      </c>
      <c r="F8" s="47">
        <f t="shared" ref="F8:F35" si="0">SUM(G8:J8)</f>
        <v>6000</v>
      </c>
      <c r="G8" s="47">
        <f>+'Insumos PMR'!F6</f>
        <v>1500</v>
      </c>
      <c r="H8" s="47">
        <f>+'Insumos PMR'!G6</f>
        <v>1500</v>
      </c>
      <c r="I8" s="47">
        <f>+'Insumos PMR'!H6</f>
        <v>1500</v>
      </c>
      <c r="J8" s="47">
        <f>+'Insumos PMR'!I6</f>
        <v>1500</v>
      </c>
      <c r="K8" s="47">
        <f>+'Insumos PMR'!J6</f>
        <v>1500</v>
      </c>
      <c r="L8" s="47">
        <f>+'Insumos PMR'!N6</f>
        <v>2000</v>
      </c>
      <c r="M8" s="47">
        <f>+'Insumos PMR'!K6</f>
        <v>4000</v>
      </c>
      <c r="N8" s="47">
        <f>+'Insumos PMR'!O6</f>
        <v>4000</v>
      </c>
      <c r="O8" s="47">
        <f>+'Insumos PMR'!L6</f>
        <v>350</v>
      </c>
      <c r="P8" s="47">
        <f>+'Insumos PMR'!P6</f>
        <v>350</v>
      </c>
      <c r="Q8" s="47">
        <f>+'Insumos PMR'!M6</f>
        <v>200</v>
      </c>
      <c r="R8" s="47">
        <f>+'Insumos PMR'!Q6</f>
        <v>0</v>
      </c>
      <c r="S8" s="70"/>
    </row>
    <row r="9" spans="1:19" ht="30" x14ac:dyDescent="0.25">
      <c r="A9" s="205"/>
      <c r="B9" s="201" t="str">
        <f>+'Insumos PMR'!B7</f>
        <v xml:space="preserve">Manejo integral de residuos sólidos </v>
      </c>
      <c r="C9" s="87">
        <f>+'Insumos PMR'!C7</f>
        <v>57</v>
      </c>
      <c r="D9" s="71" t="str">
        <f>+'Insumos PMR'!D7</f>
        <v>Personas vinculadas a campañas de promoción de reciclaje y disposición diferenciada de residuos sólidos</v>
      </c>
      <c r="E9" s="87">
        <f>+'Insumos PMR'!E7</f>
        <v>400</v>
      </c>
      <c r="F9" s="47">
        <f t="shared" si="0"/>
        <v>8000</v>
      </c>
      <c r="G9" s="47">
        <f>+'Insumos PMR'!F7</f>
        <v>2000</v>
      </c>
      <c r="H9" s="47">
        <f>+'Insumos PMR'!G7</f>
        <v>2000</v>
      </c>
      <c r="I9" s="47">
        <f>+'Insumos PMR'!H7</f>
        <v>2000</v>
      </c>
      <c r="J9" s="47">
        <f>+'Insumos PMR'!I7</f>
        <v>2000</v>
      </c>
      <c r="K9" s="47">
        <f>+'Insumos PMR'!J7</f>
        <v>4200</v>
      </c>
      <c r="L9" s="47">
        <f>+'Insumos PMR'!N7</f>
        <v>4200</v>
      </c>
      <c r="M9" s="47">
        <f>+'Insumos PMR'!K7</f>
        <v>4000</v>
      </c>
      <c r="N9" s="47">
        <f>+'Insumos PMR'!O7</f>
        <v>4000</v>
      </c>
      <c r="O9" s="47">
        <f>+'Insumos PMR'!L7</f>
        <v>0</v>
      </c>
      <c r="P9" s="47">
        <f>+'Insumos PMR'!P7</f>
        <v>0</v>
      </c>
      <c r="Q9" s="47">
        <f>+'Insumos PMR'!M7</f>
        <v>0</v>
      </c>
      <c r="R9" s="47">
        <f>+'Insumos PMR'!Q7</f>
        <v>0</v>
      </c>
      <c r="S9" s="70"/>
    </row>
    <row r="10" spans="1:19" x14ac:dyDescent="0.25">
      <c r="A10" s="205"/>
      <c r="B10" s="202"/>
      <c r="C10" s="87">
        <f>+'Insumos PMR'!C8</f>
        <v>58</v>
      </c>
      <c r="D10" s="71" t="str">
        <f>+'Insumos PMR'!D8</f>
        <v>Iniciativas ambientales y de aprovechamiento de residuos  apoyadas</v>
      </c>
      <c r="E10" s="87">
        <f>+'Insumos PMR'!E8</f>
        <v>0</v>
      </c>
      <c r="F10" s="47">
        <f t="shared" si="0"/>
        <v>60</v>
      </c>
      <c r="G10" s="47">
        <f>+'Insumos PMR'!F8</f>
        <v>0</v>
      </c>
      <c r="H10" s="47">
        <f>+'Insumos PMR'!G8</f>
        <v>20</v>
      </c>
      <c r="I10" s="47">
        <f>+'Insumos PMR'!H8</f>
        <v>20</v>
      </c>
      <c r="J10" s="47">
        <f>+'Insumos PMR'!I8</f>
        <v>20</v>
      </c>
      <c r="K10" s="47">
        <f>+'Insumos PMR'!J8</f>
        <v>0</v>
      </c>
      <c r="L10" s="47">
        <f>+'Insumos PMR'!N8</f>
        <v>0</v>
      </c>
      <c r="M10" s="47">
        <f>+'Insumos PMR'!K8</f>
        <v>0</v>
      </c>
      <c r="N10" s="47">
        <f>+'Insumos PMR'!O8</f>
        <v>0</v>
      </c>
      <c r="O10" s="47">
        <f>+'Insumos PMR'!L8</f>
        <v>20</v>
      </c>
      <c r="P10" s="47">
        <f>+'Insumos PMR'!P8</f>
        <v>20</v>
      </c>
      <c r="Q10" s="47">
        <f>+'Insumos PMR'!M8</f>
        <v>20</v>
      </c>
      <c r="R10" s="47">
        <f>+'Insumos PMR'!Q8</f>
        <v>0</v>
      </c>
      <c r="S10" s="70"/>
    </row>
    <row r="11" spans="1:19" ht="30" x14ac:dyDescent="0.25">
      <c r="A11" s="205"/>
      <c r="B11" s="121" t="str">
        <f>+'Insumos PMR'!B9</f>
        <v xml:space="preserve">Plantación y mantenimiento de arboles, jardines y especies vegetales </v>
      </c>
      <c r="C11" s="87">
        <f>+'Insumos PMR'!C9</f>
        <v>59</v>
      </c>
      <c r="D11" s="71" t="str">
        <f>+'Insumos PMR'!D9</f>
        <v>Arboles sembrados</v>
      </c>
      <c r="E11" s="87">
        <f>+'Insumos PMR'!E9</f>
        <v>0</v>
      </c>
      <c r="F11" s="47">
        <f t="shared" si="0"/>
        <v>8000</v>
      </c>
      <c r="G11" s="47">
        <f>+'Insumos PMR'!F9</f>
        <v>2000</v>
      </c>
      <c r="H11" s="47">
        <f>+'Insumos PMR'!G9</f>
        <v>2000</v>
      </c>
      <c r="I11" s="47">
        <f>+'Insumos PMR'!H9</f>
        <v>2000</v>
      </c>
      <c r="J11" s="47">
        <f>+'Insumos PMR'!I9</f>
        <v>2000</v>
      </c>
      <c r="K11" s="47">
        <f>+'Insumos PMR'!J9</f>
        <v>2000</v>
      </c>
      <c r="L11" s="47">
        <f>+'Insumos PMR'!N9</f>
        <v>15300</v>
      </c>
      <c r="M11" s="47">
        <f>+'Insumos PMR'!K9</f>
        <v>2000</v>
      </c>
      <c r="N11" s="47">
        <f>+'Insumos PMR'!O9</f>
        <v>3400</v>
      </c>
      <c r="O11" s="47">
        <f>+'Insumos PMR'!L9</f>
        <v>0</v>
      </c>
      <c r="P11" s="47">
        <f>+'Insumos PMR'!P9</f>
        <v>0</v>
      </c>
      <c r="Q11" s="47">
        <f>+'Insumos PMR'!M9</f>
        <v>2000</v>
      </c>
      <c r="R11" s="47">
        <f>+'Insumos PMR'!Q9</f>
        <v>0</v>
      </c>
      <c r="S11" s="70"/>
    </row>
    <row r="12" spans="1:19" ht="30" x14ac:dyDescent="0.25">
      <c r="A12" s="205" t="str">
        <f>+'Insumos PMR'!A10</f>
        <v>10. SDIS</v>
      </c>
      <c r="B12" s="121" t="str">
        <f>+'Insumos PMR'!B10</f>
        <v>Adecuación , habilitación y dotación de jardines</v>
      </c>
      <c r="C12" s="87">
        <f>+'Insumos PMR'!C10</f>
        <v>2</v>
      </c>
      <c r="D12" s="71" t="str">
        <f>+'Insumos PMR'!D10</f>
        <v>Equipamientos para la atención a la primera infancia dotados</v>
      </c>
      <c r="E12" s="87">
        <f>+'Insumos PMR'!E10</f>
        <v>0</v>
      </c>
      <c r="F12" s="47">
        <f t="shared" si="0"/>
        <v>453</v>
      </c>
      <c r="G12" s="47">
        <f>+'Insumos PMR'!F10</f>
        <v>40</v>
      </c>
      <c r="H12" s="47">
        <f>+'Insumos PMR'!G10</f>
        <v>91</v>
      </c>
      <c r="I12" s="47">
        <f>+'Insumos PMR'!H10</f>
        <v>141</v>
      </c>
      <c r="J12" s="47">
        <f>+'Insumos PMR'!I10</f>
        <v>181</v>
      </c>
      <c r="K12" s="47">
        <f>+'Insumos PMR'!J10</f>
        <v>40</v>
      </c>
      <c r="L12" s="47">
        <f>+'Insumos PMR'!N10</f>
        <v>40</v>
      </c>
      <c r="M12" s="47">
        <f>+'Insumos PMR'!K10</f>
        <v>9</v>
      </c>
      <c r="N12" s="47">
        <f>+'Insumos PMR'!O10</f>
        <v>5</v>
      </c>
      <c r="O12" s="47">
        <f>+'Insumos PMR'!L10</f>
        <v>0</v>
      </c>
      <c r="P12" s="47">
        <f>+'Insumos PMR'!P10</f>
        <v>0</v>
      </c>
      <c r="Q12" s="47">
        <f>+'Insumos PMR'!M10</f>
        <v>24</v>
      </c>
      <c r="R12" s="47">
        <f>+'Insumos PMR'!Q10</f>
        <v>0</v>
      </c>
      <c r="S12" s="70"/>
    </row>
    <row r="13" spans="1:19" ht="30" x14ac:dyDescent="0.25">
      <c r="A13" s="205"/>
      <c r="B13" s="121" t="str">
        <f>+'Insumos PMR'!B11</f>
        <v xml:space="preserve">Espacios y procesos de participación ciudadana fortalecidos </v>
      </c>
      <c r="C13" s="87">
        <f>+'Insumos PMR'!C11</f>
        <v>62</v>
      </c>
      <c r="D13" s="71" t="str">
        <f>+'Insumos PMR'!D11</f>
        <v>Personas vinculadas a procesos de promoción de la política de juventud</v>
      </c>
      <c r="E13" s="87">
        <f>+'Insumos PMR'!E11</f>
        <v>500</v>
      </c>
      <c r="F13" s="47">
        <f t="shared" si="0"/>
        <v>8000</v>
      </c>
      <c r="G13" s="47">
        <f>+'Insumos PMR'!F11</f>
        <v>2000</v>
      </c>
      <c r="H13" s="47">
        <f>+'Insumos PMR'!G11</f>
        <v>2000</v>
      </c>
      <c r="I13" s="47">
        <f>+'Insumos PMR'!H11</f>
        <v>2000</v>
      </c>
      <c r="J13" s="47">
        <f>+'Insumos PMR'!I11</f>
        <v>2000</v>
      </c>
      <c r="K13" s="47">
        <f>+'Insumos PMR'!J11</f>
        <v>2000</v>
      </c>
      <c r="L13" s="47">
        <f>+'Insumos PMR'!N11</f>
        <v>2100</v>
      </c>
      <c r="M13" s="47">
        <f>+'Insumos PMR'!K11</f>
        <v>4000</v>
      </c>
      <c r="N13" s="47">
        <f>+'Insumos PMR'!O11</f>
        <v>4000</v>
      </c>
      <c r="O13" s="47">
        <f>+'Insumos PMR'!L11</f>
        <v>0</v>
      </c>
      <c r="P13" s="47">
        <f>+'Insumos PMR'!P11</f>
        <v>0</v>
      </c>
      <c r="Q13" s="47">
        <f>+'Insumos PMR'!M11</f>
        <v>0</v>
      </c>
      <c r="R13" s="47">
        <f>+'Insumos PMR'!Q11</f>
        <v>0</v>
      </c>
      <c r="S13" s="70"/>
    </row>
    <row r="14" spans="1:19" ht="30" x14ac:dyDescent="0.25">
      <c r="A14" s="205"/>
      <c r="B14" s="201" t="str">
        <f>+'Insumos PMR'!B12</f>
        <v>Protección  integral a personas y familias en situación de vulneración</v>
      </c>
      <c r="C14" s="87">
        <f>+'Insumos PMR'!C12</f>
        <v>16</v>
      </c>
      <c r="D14" s="71" t="str">
        <f>+'Insumos PMR'!D12</f>
        <v>Personas vinculadas a estrategias de prevencion de las violencias, violencia intrafamiliar y la discriminación</v>
      </c>
      <c r="E14" s="87">
        <f>+'Insumos PMR'!E12</f>
        <v>2000</v>
      </c>
      <c r="F14" s="47">
        <f t="shared" si="0"/>
        <v>12000</v>
      </c>
      <c r="G14" s="47">
        <f>+'Insumos PMR'!F12</f>
        <v>3000</v>
      </c>
      <c r="H14" s="47">
        <f>+'Insumos PMR'!G12</f>
        <v>3000</v>
      </c>
      <c r="I14" s="47">
        <f>+'Insumos PMR'!H12</f>
        <v>3000</v>
      </c>
      <c r="J14" s="47">
        <f>+'Insumos PMR'!I12</f>
        <v>3000</v>
      </c>
      <c r="K14" s="47">
        <f>+'Insumos PMR'!J12</f>
        <v>3000</v>
      </c>
      <c r="L14" s="47">
        <f>+'Insumos PMR'!N12</f>
        <v>3000</v>
      </c>
      <c r="M14" s="47">
        <f>+'Insumos PMR'!K12</f>
        <v>1500</v>
      </c>
      <c r="N14" s="47">
        <f>+'Insumos PMR'!O12</f>
        <v>1500</v>
      </c>
      <c r="O14" s="47">
        <f>+'Insumos PMR'!L12</f>
        <v>0</v>
      </c>
      <c r="P14" s="47">
        <f>+'Insumos PMR'!P12</f>
        <v>0</v>
      </c>
      <c r="Q14" s="47">
        <f>+'Insumos PMR'!M12</f>
        <v>0</v>
      </c>
      <c r="R14" s="47">
        <f>+'Insumos PMR'!Q12</f>
        <v>0</v>
      </c>
      <c r="S14" s="70"/>
    </row>
    <row r="15" spans="1:19" x14ac:dyDescent="0.25">
      <c r="A15" s="205"/>
      <c r="B15" s="206"/>
      <c r="C15" s="87">
        <f>+'Insumos PMR'!C13</f>
        <v>18</v>
      </c>
      <c r="D15" s="71" t="str">
        <f>+'Insumos PMR'!D13</f>
        <v>Iniciativas juveniles apoyadas</v>
      </c>
      <c r="E15" s="87">
        <f>+'Insumos PMR'!E13</f>
        <v>7</v>
      </c>
      <c r="F15" s="47">
        <f t="shared" si="0"/>
        <v>80</v>
      </c>
      <c r="G15" s="47">
        <f>+'Insumos PMR'!F13</f>
        <v>20</v>
      </c>
      <c r="H15" s="47">
        <f>+'Insumos PMR'!G13</f>
        <v>20</v>
      </c>
      <c r="I15" s="47">
        <f>+'Insumos PMR'!H13</f>
        <v>20</v>
      </c>
      <c r="J15" s="47">
        <f>+'Insumos PMR'!I13</f>
        <v>20</v>
      </c>
      <c r="K15" s="47">
        <f>+'Insumos PMR'!J13</f>
        <v>20</v>
      </c>
      <c r="L15" s="47">
        <f>+'Insumos PMR'!N13</f>
        <v>20</v>
      </c>
      <c r="M15" s="47">
        <f>+'Insumos PMR'!K13</f>
        <v>20</v>
      </c>
      <c r="N15" s="47">
        <f>+'Insumos PMR'!O13</f>
        <v>20</v>
      </c>
      <c r="O15" s="47">
        <f>+'Insumos PMR'!L13</f>
        <v>10</v>
      </c>
      <c r="P15" s="47">
        <f>+'Insumos PMR'!P13</f>
        <v>10</v>
      </c>
      <c r="Q15" s="47">
        <f>+'Insumos PMR'!M13</f>
        <v>0</v>
      </c>
      <c r="R15" s="47">
        <f>+'Insumos PMR'!Q13</f>
        <v>0</v>
      </c>
      <c r="S15" s="70"/>
    </row>
    <row r="16" spans="1:19" x14ac:dyDescent="0.25">
      <c r="A16" s="205"/>
      <c r="B16" s="202"/>
      <c r="C16" s="87">
        <f>+'Insumos PMR'!C14</f>
        <v>19</v>
      </c>
      <c r="D16" s="71" t="str">
        <f>+'Insumos PMR'!D14</f>
        <v>Personas con subsidio tipo C  beneficiadas</v>
      </c>
      <c r="E16" s="87">
        <f>+'Insumos PMR'!E14</f>
        <v>1150</v>
      </c>
      <c r="F16" s="47">
        <v>1200</v>
      </c>
      <c r="G16" s="47">
        <f>+'Insumos PMR'!F14</f>
        <v>1200</v>
      </c>
      <c r="H16" s="47">
        <f>+'Insumos PMR'!G14</f>
        <v>1200</v>
      </c>
      <c r="I16" s="47">
        <f>+'Insumos PMR'!H14</f>
        <v>1200</v>
      </c>
      <c r="J16" s="47">
        <f>+'Insumos PMR'!I14</f>
        <v>1200</v>
      </c>
      <c r="K16" s="47">
        <f>+'Insumos PMR'!J14</f>
        <v>1200</v>
      </c>
      <c r="L16" s="47">
        <f>+'Insumos PMR'!N14</f>
        <v>1200</v>
      </c>
      <c r="M16" s="47">
        <f>+'Insumos PMR'!K14</f>
        <v>1200</v>
      </c>
      <c r="N16" s="47">
        <f>+'Insumos PMR'!O14</f>
        <v>1377</v>
      </c>
      <c r="O16" s="47">
        <f>+'Insumos PMR'!L14</f>
        <v>5100</v>
      </c>
      <c r="P16" s="47">
        <f>+'Insumos PMR'!P14</f>
        <v>5009</v>
      </c>
      <c r="Q16" s="47">
        <f>+'Insumos PMR'!M14</f>
        <v>5100</v>
      </c>
      <c r="R16" s="47">
        <f>+'Insumos PMR'!Q14</f>
        <v>5100</v>
      </c>
      <c r="S16" s="70"/>
    </row>
    <row r="17" spans="1:19" ht="30" x14ac:dyDescent="0.25">
      <c r="A17" s="205"/>
      <c r="B17" s="121" t="str">
        <f>+'Insumos PMR'!B15</f>
        <v>Protección integral a niños y niñas y adolescentes</v>
      </c>
      <c r="C17" s="87">
        <f>+'Insumos PMR'!C15</f>
        <v>1</v>
      </c>
      <c r="D17" s="71" t="str">
        <f>+'Insumos PMR'!D15</f>
        <v>Personas vinculadas a acciones de promoción del buen trato</v>
      </c>
      <c r="E17" s="87">
        <f>+'Insumos PMR'!E15</f>
        <v>0</v>
      </c>
      <c r="F17" s="47">
        <f t="shared" si="0"/>
        <v>4000</v>
      </c>
      <c r="G17" s="47">
        <f>+'Insumos PMR'!F15</f>
        <v>1000</v>
      </c>
      <c r="H17" s="47">
        <f>+'Insumos PMR'!G15</f>
        <v>1000</v>
      </c>
      <c r="I17" s="47">
        <f>+'Insumos PMR'!H15</f>
        <v>1000</v>
      </c>
      <c r="J17" s="47">
        <f>+'Insumos PMR'!I15</f>
        <v>1000</v>
      </c>
      <c r="K17" s="47">
        <f>+'Insumos PMR'!J15</f>
        <v>1000</v>
      </c>
      <c r="L17" s="47">
        <f>+'Insumos PMR'!N15</f>
        <v>1100</v>
      </c>
      <c r="M17" s="47">
        <f>+'Insumos PMR'!K15</f>
        <v>1000</v>
      </c>
      <c r="N17" s="47">
        <f>+'Insumos PMR'!O15</f>
        <v>1000</v>
      </c>
      <c r="O17" s="47">
        <f>+'Insumos PMR'!L15</f>
        <v>1000</v>
      </c>
      <c r="P17" s="47">
        <f>+'Insumos PMR'!P15</f>
        <v>1000</v>
      </c>
      <c r="Q17" s="47">
        <f>+'Insumos PMR'!M15</f>
        <v>2000</v>
      </c>
      <c r="R17" s="47">
        <f>+'Insumos PMR'!Q15</f>
        <v>0</v>
      </c>
      <c r="S17" s="70"/>
    </row>
    <row r="18" spans="1:19" ht="30" x14ac:dyDescent="0.25">
      <c r="A18" s="87" t="str">
        <f>+'Insumos PMR'!A16</f>
        <v>12. SECRETARÍA DE LA MUJER</v>
      </c>
      <c r="B18" s="121" t="str">
        <f>+'Insumos PMR'!B16</f>
        <v xml:space="preserve">Espacios y procesos de participación ciudadana fortalecidos </v>
      </c>
      <c r="C18" s="87">
        <f>+'Insumos PMR'!C16</f>
        <v>14</v>
      </c>
      <c r="D18" s="71" t="str">
        <f>+'Insumos PMR'!D16</f>
        <v>Personas vinculadas a procesos de prevención de la violencia y discriminación de género</v>
      </c>
      <c r="E18" s="87">
        <f>+'Insumos PMR'!E16</f>
        <v>600</v>
      </c>
      <c r="F18" s="47">
        <f t="shared" si="0"/>
        <v>7700</v>
      </c>
      <c r="G18" s="47">
        <f>+'Insumos PMR'!F16</f>
        <v>800</v>
      </c>
      <c r="H18" s="47">
        <f>+'Insumos PMR'!G16</f>
        <v>2300</v>
      </c>
      <c r="I18" s="47">
        <f>+'Insumos PMR'!H16</f>
        <v>2300</v>
      </c>
      <c r="J18" s="47">
        <f>+'Insumos PMR'!I16</f>
        <v>2300</v>
      </c>
      <c r="K18" s="47">
        <f>+'Insumos PMR'!J16</f>
        <v>800</v>
      </c>
      <c r="L18" s="47">
        <f>+'Insumos PMR'!N16</f>
        <v>800</v>
      </c>
      <c r="M18" s="47">
        <f>+'Insumos PMR'!K16</f>
        <v>2600</v>
      </c>
      <c r="N18" s="47">
        <f>+'Insumos PMR'!O16</f>
        <v>2250</v>
      </c>
      <c r="O18" s="47">
        <f>+'Insumos PMR'!L16</f>
        <v>2300</v>
      </c>
      <c r="P18" s="47">
        <f>+'Insumos PMR'!P16</f>
        <v>2300</v>
      </c>
      <c r="Q18" s="47">
        <f>+'Insumos PMR'!M16</f>
        <v>1900</v>
      </c>
      <c r="R18" s="47">
        <f>+'Insumos PMR'!Q16</f>
        <v>2000</v>
      </c>
      <c r="S18" s="70"/>
    </row>
    <row r="19" spans="1:19" ht="27.95" customHeight="1" x14ac:dyDescent="0.25">
      <c r="A19" s="205" t="str">
        <f>+'Insumos PMR'!A17</f>
        <v>2. CULTURA Y RECREACIÓN</v>
      </c>
      <c r="B19" s="121" t="str">
        <f>+'Insumos PMR'!B17</f>
        <v>Espacios artísticos y culturales</v>
      </c>
      <c r="C19" s="87">
        <f>+'Insumos PMR'!C17</f>
        <v>24</v>
      </c>
      <c r="D19" s="71" t="str">
        <f>+'Insumos PMR'!D17</f>
        <v>Personas vinculadas a la oferta cultural</v>
      </c>
      <c r="E19" s="87">
        <f>+'Insumos PMR'!E17</f>
        <v>5000</v>
      </c>
      <c r="F19" s="47">
        <f t="shared" si="0"/>
        <v>22000</v>
      </c>
      <c r="G19" s="47">
        <f>+'Insumos PMR'!F17</f>
        <v>5500</v>
      </c>
      <c r="H19" s="47">
        <f>+'Insumos PMR'!G17</f>
        <v>5500</v>
      </c>
      <c r="I19" s="47">
        <f>+'Insumos PMR'!H17</f>
        <v>5500</v>
      </c>
      <c r="J19" s="47">
        <f>+'Insumos PMR'!I17</f>
        <v>5500</v>
      </c>
      <c r="K19" s="47">
        <f>+'Insumos PMR'!J17</f>
        <v>5500</v>
      </c>
      <c r="L19" s="47">
        <f>+'Insumos PMR'!N17</f>
        <v>5500</v>
      </c>
      <c r="M19" s="47">
        <f>+'Insumos PMR'!K17</f>
        <v>5765</v>
      </c>
      <c r="N19" s="47">
        <f>+'Insumos PMR'!O17</f>
        <v>5700</v>
      </c>
      <c r="O19" s="47">
        <f>+'Insumos PMR'!L17</f>
        <v>5500</v>
      </c>
      <c r="P19" s="47">
        <f>+'Insumos PMR'!P17</f>
        <v>5500</v>
      </c>
      <c r="Q19" s="47">
        <f>+'Insumos PMR'!M17</f>
        <v>5500</v>
      </c>
      <c r="R19" s="47">
        <f>+'Insumos PMR'!Q17</f>
        <v>0</v>
      </c>
      <c r="S19" s="70"/>
    </row>
    <row r="20" spans="1:19" x14ac:dyDescent="0.25">
      <c r="A20" s="205"/>
      <c r="B20" s="201" t="str">
        <f>+'Insumos PMR'!B18</f>
        <v>Eventos y actividades recreativas y deportivas</v>
      </c>
      <c r="C20" s="87">
        <f>+'Insumos PMR'!C18</f>
        <v>32</v>
      </c>
      <c r="D20" s="71" t="str">
        <f>+'Insumos PMR'!D18</f>
        <v xml:space="preserve">Personas vinculadas a la oferta recreativa y deportiva </v>
      </c>
      <c r="E20" s="87">
        <f>+'Insumos PMR'!E18</f>
        <v>5000</v>
      </c>
      <c r="F20" s="47">
        <f t="shared" si="0"/>
        <v>40000</v>
      </c>
      <c r="G20" s="47">
        <f>+'Insumos PMR'!F18</f>
        <v>10000</v>
      </c>
      <c r="H20" s="47">
        <f>+'Insumos PMR'!G18</f>
        <v>10000</v>
      </c>
      <c r="I20" s="47">
        <f>+'Insumos PMR'!H18</f>
        <v>10000</v>
      </c>
      <c r="J20" s="47">
        <f>+'Insumos PMR'!I18</f>
        <v>10000</v>
      </c>
      <c r="K20" s="47">
        <f>+'Insumos PMR'!J18</f>
        <v>10000</v>
      </c>
      <c r="L20" s="47">
        <f>+'Insumos PMR'!N18</f>
        <v>11500</v>
      </c>
      <c r="M20" s="47">
        <f>+'Insumos PMR'!K18</f>
        <v>11800</v>
      </c>
      <c r="N20" s="47">
        <f>+'Insumos PMR'!O18</f>
        <v>12000</v>
      </c>
      <c r="O20" s="47">
        <f>+'Insumos PMR'!L18</f>
        <v>0</v>
      </c>
      <c r="P20" s="47">
        <f>+'Insumos PMR'!P18</f>
        <v>0</v>
      </c>
      <c r="Q20" s="47">
        <f>+'Insumos PMR'!M18</f>
        <v>10000</v>
      </c>
      <c r="R20" s="47">
        <f>+'Insumos PMR'!Q18</f>
        <v>10000</v>
      </c>
      <c r="S20" s="70"/>
    </row>
    <row r="21" spans="1:19" x14ac:dyDescent="0.25">
      <c r="A21" s="205"/>
      <c r="B21" s="206"/>
      <c r="C21" s="87">
        <f>+'Insumos PMR'!C19</f>
        <v>33</v>
      </c>
      <c r="D21" s="71" t="str">
        <f>+'Insumos PMR'!D19</f>
        <v>Iniciativas deportivas apoyadas</v>
      </c>
      <c r="E21" s="87">
        <f>+'Insumos PMR'!E19</f>
        <v>10</v>
      </c>
      <c r="F21" s="47">
        <f t="shared" si="0"/>
        <v>120</v>
      </c>
      <c r="G21" s="47">
        <f>+'Insumos PMR'!F19</f>
        <v>30</v>
      </c>
      <c r="H21" s="47">
        <f>+'Insumos PMR'!G19</f>
        <v>30</v>
      </c>
      <c r="I21" s="47">
        <f>+'Insumos PMR'!H19</f>
        <v>30</v>
      </c>
      <c r="J21" s="47">
        <f>+'Insumos PMR'!I19</f>
        <v>30</v>
      </c>
      <c r="K21" s="47">
        <f>+'Insumos PMR'!J19</f>
        <v>30</v>
      </c>
      <c r="L21" s="47">
        <f>+'Insumos PMR'!N19</f>
        <v>26</v>
      </c>
      <c r="M21" s="47">
        <f>+'Insumos PMR'!K19</f>
        <v>0</v>
      </c>
      <c r="N21" s="47">
        <f>+'Insumos PMR'!O19</f>
        <v>0</v>
      </c>
      <c r="O21" s="47">
        <f>+'Insumos PMR'!L19</f>
        <v>30</v>
      </c>
      <c r="P21" s="47">
        <f>+'Insumos PMR'!P19</f>
        <v>30</v>
      </c>
      <c r="Q21" s="47">
        <f>+'Insumos PMR'!M19</f>
        <v>30</v>
      </c>
      <c r="R21" s="47">
        <f>+'Insumos PMR'!Q19</f>
        <v>0</v>
      </c>
      <c r="S21" s="70"/>
    </row>
    <row r="22" spans="1:19" x14ac:dyDescent="0.25">
      <c r="A22" s="205"/>
      <c r="B22" s="202"/>
      <c r="C22" s="87">
        <f>+'Insumos PMR'!C20</f>
        <v>34</v>
      </c>
      <c r="D22" s="71" t="str">
        <f>+'Insumos PMR'!D20</f>
        <v>Materiales y elementos para la práctica recreativa y deportiva  entregados</v>
      </c>
      <c r="E22" s="87">
        <f>+'Insumos PMR'!E20</f>
        <v>5</v>
      </c>
      <c r="F22" s="47">
        <f t="shared" si="0"/>
        <v>200</v>
      </c>
      <c r="G22" s="47">
        <f>+'Insumos PMR'!F20</f>
        <v>50</v>
      </c>
      <c r="H22" s="47">
        <f>+'Insumos PMR'!G20</f>
        <v>50</v>
      </c>
      <c r="I22" s="47">
        <f>+'Insumos PMR'!H20</f>
        <v>50</v>
      </c>
      <c r="J22" s="47">
        <f>+'Insumos PMR'!I20</f>
        <v>50</v>
      </c>
      <c r="K22" s="47">
        <f>+'Insumos PMR'!J20</f>
        <v>50</v>
      </c>
      <c r="L22" s="47">
        <f>+'Insumos PMR'!N20</f>
        <v>50</v>
      </c>
      <c r="M22" s="47">
        <f>+'Insumos PMR'!K20</f>
        <v>40</v>
      </c>
      <c r="N22" s="47">
        <f>+'Insumos PMR'!O20</f>
        <v>40</v>
      </c>
      <c r="O22" s="47">
        <f>+'Insumos PMR'!L20</f>
        <v>50</v>
      </c>
      <c r="P22" s="47">
        <f>+'Insumos PMR'!P20</f>
        <v>50</v>
      </c>
      <c r="Q22" s="47">
        <f>+'Insumos PMR'!M20</f>
        <v>50</v>
      </c>
      <c r="R22" s="47">
        <f>+'Insumos PMR'!Q20</f>
        <v>0</v>
      </c>
      <c r="S22" s="70"/>
    </row>
    <row r="23" spans="1:19" x14ac:dyDescent="0.25">
      <c r="A23" s="205"/>
      <c r="B23" s="121" t="str">
        <f>+'Insumos PMR'!B21</f>
        <v>Formación artística y cultural</v>
      </c>
      <c r="C23" s="87">
        <f>+'Insumos PMR'!C21</f>
        <v>25</v>
      </c>
      <c r="D23" s="71" t="str">
        <f>+'Insumos PMR'!D21</f>
        <v>Personas capacitadas en formación informal artística, cultural y del patrimonio</v>
      </c>
      <c r="E23" s="87">
        <f>+'Insumos PMR'!E21</f>
        <v>2200</v>
      </c>
      <c r="F23" s="47">
        <f t="shared" si="0"/>
        <v>10000</v>
      </c>
      <c r="G23" s="47">
        <f>+'Insumos PMR'!F21</f>
        <v>2500</v>
      </c>
      <c r="H23" s="47">
        <f>+'Insumos PMR'!G21</f>
        <v>2500</v>
      </c>
      <c r="I23" s="47">
        <f>+'Insumos PMR'!H21</f>
        <v>2500</v>
      </c>
      <c r="J23" s="47">
        <f>+'Insumos PMR'!I21</f>
        <v>2500</v>
      </c>
      <c r="K23" s="47">
        <f>+'Insumos PMR'!J21</f>
        <v>3900</v>
      </c>
      <c r="L23" s="47">
        <f>+'Insumos PMR'!N21</f>
        <v>3900</v>
      </c>
      <c r="M23" s="47">
        <f>+'Insumos PMR'!K21</f>
        <v>2500</v>
      </c>
      <c r="N23" s="47">
        <f>+'Insumos PMR'!O21</f>
        <v>2500</v>
      </c>
      <c r="O23" s="47">
        <f>+'Insumos PMR'!L21</f>
        <v>2500</v>
      </c>
      <c r="P23" s="47">
        <f>+'Insumos PMR'!P21</f>
        <v>2500</v>
      </c>
      <c r="Q23" s="47">
        <f>+'Insumos PMR'!M21</f>
        <v>2500</v>
      </c>
      <c r="R23" s="47">
        <f>+'Insumos PMR'!Q21</f>
        <v>0</v>
      </c>
      <c r="S23" s="70"/>
    </row>
    <row r="24" spans="1:19" ht="27.95" customHeight="1" x14ac:dyDescent="0.25">
      <c r="A24" s="205"/>
      <c r="B24" s="201" t="str">
        <f>+'Insumos PMR'!B22</f>
        <v>Infraestructura y dotación a centros artísticos y culturales</v>
      </c>
      <c r="C24" s="87">
        <f>+'Insumos PMR'!C22</f>
        <v>27</v>
      </c>
      <c r="D24" s="71" t="str">
        <f>+'Insumos PMR'!D22</f>
        <v>Escenarios culturales dotados</v>
      </c>
      <c r="E24" s="87">
        <f>+'Insumos PMR'!E22</f>
        <v>0</v>
      </c>
      <c r="F24" s="47">
        <f t="shared" si="0"/>
        <v>4</v>
      </c>
      <c r="G24" s="47">
        <f>+'Insumos PMR'!F22</f>
        <v>1</v>
      </c>
      <c r="H24" s="47">
        <f>+'Insumos PMR'!G22</f>
        <v>1</v>
      </c>
      <c r="I24" s="47">
        <f>+'Insumos PMR'!H22</f>
        <v>1</v>
      </c>
      <c r="J24" s="47">
        <f>+'Insumos PMR'!I22</f>
        <v>1</v>
      </c>
      <c r="K24" s="47">
        <f>+'Insumos PMR'!J22</f>
        <v>1</v>
      </c>
      <c r="L24" s="47">
        <f>+'Insumos PMR'!N22</f>
        <v>1</v>
      </c>
      <c r="M24" s="47">
        <f>+'Insumos PMR'!K22</f>
        <v>1</v>
      </c>
      <c r="N24" s="47">
        <f>+'Insumos PMR'!O22</f>
        <v>1</v>
      </c>
      <c r="O24" s="47">
        <f>+'Insumos PMR'!L22</f>
        <v>1</v>
      </c>
      <c r="P24" s="47">
        <f>+'Insumos PMR'!P22</f>
        <v>1</v>
      </c>
      <c r="Q24" s="47">
        <f>+'Insumos PMR'!M22</f>
        <v>1</v>
      </c>
      <c r="R24" s="47">
        <f>+'Insumos PMR'!Q22</f>
        <v>0</v>
      </c>
      <c r="S24" s="70"/>
    </row>
    <row r="25" spans="1:19" x14ac:dyDescent="0.25">
      <c r="A25" s="205"/>
      <c r="B25" s="202"/>
      <c r="C25" s="87">
        <f>+'Insumos PMR'!C23</f>
        <v>29</v>
      </c>
      <c r="D25" s="71" t="str">
        <f>+'Insumos PMR'!D23</f>
        <v>Espacios recuperados o apropiados culturalmente</v>
      </c>
      <c r="E25" s="87">
        <f>+'Insumos PMR'!E23</f>
        <v>0</v>
      </c>
      <c r="F25" s="47">
        <f t="shared" si="0"/>
        <v>40</v>
      </c>
      <c r="G25" s="47">
        <f>+'Insumos PMR'!F23</f>
        <v>10</v>
      </c>
      <c r="H25" s="47">
        <f>+'Insumos PMR'!G23</f>
        <v>10</v>
      </c>
      <c r="I25" s="47">
        <f>+'Insumos PMR'!H23</f>
        <v>10</v>
      </c>
      <c r="J25" s="47">
        <f>+'Insumos PMR'!I23</f>
        <v>10</v>
      </c>
      <c r="K25" s="47">
        <f>+'Insumos PMR'!J23</f>
        <v>10</v>
      </c>
      <c r="L25" s="47">
        <f>+'Insumos PMR'!N23</f>
        <v>10</v>
      </c>
      <c r="M25" s="47">
        <f>+'Insumos PMR'!K23</f>
        <v>10</v>
      </c>
      <c r="N25" s="47">
        <f>+'Insumos PMR'!O23</f>
        <v>10</v>
      </c>
      <c r="O25" s="47">
        <f>+'Insumos PMR'!L23</f>
        <v>0</v>
      </c>
      <c r="P25" s="47">
        <f>+'Insumos PMR'!P23</f>
        <v>0</v>
      </c>
      <c r="Q25" s="47">
        <f>+'Insumos PMR'!M23</f>
        <v>0</v>
      </c>
      <c r="R25" s="47">
        <f>+'Insumos PMR'!Q23</f>
        <v>0</v>
      </c>
      <c r="S25" s="70"/>
    </row>
    <row r="26" spans="1:19" x14ac:dyDescent="0.25">
      <c r="A26" s="205"/>
      <c r="B26" s="201" t="str">
        <f>+'Insumos PMR'!B24</f>
        <v>Parques y escenarios deportivos</v>
      </c>
      <c r="C26" s="87">
        <f>+'Insumos PMR'!C24</f>
        <v>35</v>
      </c>
      <c r="D26" s="71" t="str">
        <f>+'Insumos PMR'!D24</f>
        <v xml:space="preserve">Parques vecinales y/o de bolsillo intervenidos </v>
      </c>
      <c r="E26" s="87">
        <f>+'Insumos PMR'!E24</f>
        <v>2</v>
      </c>
      <c r="F26" s="47">
        <f t="shared" si="0"/>
        <v>28</v>
      </c>
      <c r="G26" s="47">
        <f>+'Insumos PMR'!F24</f>
        <v>7</v>
      </c>
      <c r="H26" s="47">
        <f>+'Insumos PMR'!G24</f>
        <v>7</v>
      </c>
      <c r="I26" s="47">
        <f>+'Insumos PMR'!H24</f>
        <v>7</v>
      </c>
      <c r="J26" s="47">
        <f>+'Insumos PMR'!I24</f>
        <v>7</v>
      </c>
      <c r="K26" s="47">
        <f>+'Insumos PMR'!J24</f>
        <v>7</v>
      </c>
      <c r="L26" s="47">
        <f>+'Insumos PMR'!N24</f>
        <v>5</v>
      </c>
      <c r="M26" s="47">
        <f>+'Insumos PMR'!K24</f>
        <v>40</v>
      </c>
      <c r="N26" s="47">
        <f>+'Insumos PMR'!O24</f>
        <v>8</v>
      </c>
      <c r="O26" s="47">
        <f>+'Insumos PMR'!L24</f>
        <v>29</v>
      </c>
      <c r="P26" s="47">
        <f>+'Insumos PMR'!P24</f>
        <v>29</v>
      </c>
      <c r="Q26" s="47">
        <f>+'Insumos PMR'!M24</f>
        <v>7</v>
      </c>
      <c r="R26" s="47">
        <f>+'Insumos PMR'!Q24</f>
        <v>6</v>
      </c>
      <c r="S26" s="70"/>
    </row>
    <row r="27" spans="1:19" x14ac:dyDescent="0.25">
      <c r="A27" s="205"/>
      <c r="B27" s="202"/>
      <c r="C27" s="87">
        <f>+'Insumos PMR'!C25</f>
        <v>36</v>
      </c>
      <c r="D27" s="71" t="str">
        <f>+'Insumos PMR'!D25</f>
        <v>Parques vecinales construidos</v>
      </c>
      <c r="E27" s="87">
        <f>+'Insumos PMR'!E25</f>
        <v>2</v>
      </c>
      <c r="F27" s="47">
        <f t="shared" si="0"/>
        <v>8</v>
      </c>
      <c r="G27" s="47">
        <f>+'Insumos PMR'!F25</f>
        <v>2</v>
      </c>
      <c r="H27" s="47">
        <f>+'Insumos PMR'!G25</f>
        <v>2</v>
      </c>
      <c r="I27" s="47">
        <f>+'Insumos PMR'!H25</f>
        <v>2</v>
      </c>
      <c r="J27" s="47">
        <f>+'Insumos PMR'!I25</f>
        <v>2</v>
      </c>
      <c r="K27" s="47">
        <f>+'Insumos PMR'!J25</f>
        <v>2</v>
      </c>
      <c r="L27" s="47">
        <f>+'Insumos PMR'!N25</f>
        <v>2</v>
      </c>
      <c r="M27" s="47">
        <f>+'Insumos PMR'!K25</f>
        <v>10</v>
      </c>
      <c r="N27" s="47">
        <f>+'Insumos PMR'!O25</f>
        <v>2</v>
      </c>
      <c r="O27" s="47">
        <f>+'Insumos PMR'!L25</f>
        <v>6</v>
      </c>
      <c r="P27" s="47">
        <f>+'Insumos PMR'!P25</f>
        <v>3</v>
      </c>
      <c r="Q27" s="47">
        <f>+'Insumos PMR'!M25</f>
        <v>2</v>
      </c>
      <c r="R27" s="47">
        <f>+'Insumos PMR'!Q25</f>
        <v>1</v>
      </c>
      <c r="S27" s="70"/>
    </row>
    <row r="28" spans="1:19" x14ac:dyDescent="0.25">
      <c r="A28" s="205" t="str">
        <f>+'Insumos PMR'!A26</f>
        <v>4. EDUCACIÓN</v>
      </c>
      <c r="B28" s="121" t="str">
        <f>+'Insumos PMR'!B26</f>
        <v>Actividades Extraescolares</v>
      </c>
      <c r="C28" s="87">
        <f>+'Insumos PMR'!C26</f>
        <v>9</v>
      </c>
      <c r="D28" s="71" t="str">
        <f>+'Insumos PMR'!D26</f>
        <v>Estudiantes vinculados a actividades extraescolares</v>
      </c>
      <c r="E28" s="87">
        <f>+'Insumos PMR'!E26</f>
        <v>0</v>
      </c>
      <c r="F28" s="47">
        <f t="shared" si="0"/>
        <v>18000</v>
      </c>
      <c r="G28" s="47">
        <f>+'Insumos PMR'!F26</f>
        <v>4500</v>
      </c>
      <c r="H28" s="47">
        <f>+'Insumos PMR'!G26</f>
        <v>4500</v>
      </c>
      <c r="I28" s="47">
        <f>+'Insumos PMR'!H26</f>
        <v>4500</v>
      </c>
      <c r="J28" s="47">
        <f>+'Insumos PMR'!I26</f>
        <v>4500</v>
      </c>
      <c r="K28" s="47">
        <f>+'Insumos PMR'!J26</f>
        <v>5020</v>
      </c>
      <c r="L28" s="47">
        <f>+'Insumos PMR'!N26</f>
        <v>5020</v>
      </c>
      <c r="M28" s="47">
        <f>+'Insumos PMR'!K26</f>
        <v>10578</v>
      </c>
      <c r="N28" s="47">
        <f>+'Insumos PMR'!O26</f>
        <v>10400</v>
      </c>
      <c r="O28" s="47">
        <f>+'Insumos PMR'!L26</f>
        <v>19100</v>
      </c>
      <c r="P28" s="47">
        <f>+'Insumos PMR'!P26</f>
        <v>19100</v>
      </c>
      <c r="Q28" s="47">
        <f>+'Insumos PMR'!M26</f>
        <v>0</v>
      </c>
      <c r="R28" s="47">
        <f>+'Insumos PMR'!Q26</f>
        <v>0</v>
      </c>
      <c r="S28" s="70"/>
    </row>
    <row r="29" spans="1:19" x14ac:dyDescent="0.25">
      <c r="A29" s="205"/>
      <c r="B29" s="121" t="str">
        <f>+'Insumos PMR'!B27</f>
        <v>Infraestructura y dotación escolar</v>
      </c>
      <c r="C29" s="87">
        <f>+'Insumos PMR'!C27</f>
        <v>7</v>
      </c>
      <c r="D29" s="71" t="str">
        <f>+'Insumos PMR'!D27</f>
        <v>Planteles educativos dotados</v>
      </c>
      <c r="E29" s="87">
        <f>+'Insumos PMR'!E27</f>
        <v>0</v>
      </c>
      <c r="F29" s="47">
        <f t="shared" si="0"/>
        <v>16</v>
      </c>
      <c r="G29" s="47">
        <f>+'Insumos PMR'!F27</f>
        <v>4</v>
      </c>
      <c r="H29" s="47">
        <f>+'Insumos PMR'!G27</f>
        <v>4</v>
      </c>
      <c r="I29" s="47">
        <f>+'Insumos PMR'!H27</f>
        <v>4</v>
      </c>
      <c r="J29" s="47">
        <f>+'Insumos PMR'!I27</f>
        <v>4</v>
      </c>
      <c r="K29" s="47">
        <f>+'Insumos PMR'!J27</f>
        <v>4</v>
      </c>
      <c r="L29" s="47">
        <f>+'Insumos PMR'!N27</f>
        <v>5</v>
      </c>
      <c r="M29" s="47">
        <f>+'Insumos PMR'!K27</f>
        <v>4</v>
      </c>
      <c r="N29" s="47">
        <f>+'Insumos PMR'!O27</f>
        <v>10</v>
      </c>
      <c r="O29" s="47">
        <f>+'Insumos PMR'!L27</f>
        <v>0</v>
      </c>
      <c r="P29" s="47">
        <f>+'Insumos PMR'!P27</f>
        <v>0</v>
      </c>
      <c r="Q29" s="47">
        <f>+'Insumos PMR'!M27</f>
        <v>0</v>
      </c>
      <c r="R29" s="47">
        <f>+'Insumos PMR'!Q27</f>
        <v>0</v>
      </c>
      <c r="S29" s="70"/>
    </row>
    <row r="30" spans="1:19" x14ac:dyDescent="0.25">
      <c r="A30" s="205"/>
      <c r="B30" s="121" t="str">
        <f>+'Insumos PMR'!B28</f>
        <v>Validación Escolar</v>
      </c>
      <c r="C30" s="87">
        <f>+'Insumos PMR'!C28</f>
        <v>11</v>
      </c>
      <c r="D30" s="71" t="str">
        <f>+'Insumos PMR'!D28</f>
        <v>Personas vinculadas a programas de educación para adultos</v>
      </c>
      <c r="E30" s="87">
        <f>+'Insumos PMR'!E28</f>
        <v>0</v>
      </c>
      <c r="F30" s="47">
        <f t="shared" si="0"/>
        <v>3400</v>
      </c>
      <c r="G30" s="47">
        <f>+'Insumos PMR'!F28</f>
        <v>850</v>
      </c>
      <c r="H30" s="47">
        <f>+'Insumos PMR'!G28</f>
        <v>850</v>
      </c>
      <c r="I30" s="47">
        <f>+'Insumos PMR'!H28</f>
        <v>850</v>
      </c>
      <c r="J30" s="47">
        <f>+'Insumos PMR'!I28</f>
        <v>850</v>
      </c>
      <c r="K30" s="47">
        <f>+'Insumos PMR'!J28</f>
        <v>850</v>
      </c>
      <c r="L30" s="47">
        <f>+'Insumos PMR'!N28</f>
        <v>850</v>
      </c>
      <c r="M30" s="47">
        <f>+'Insumos PMR'!K28</f>
        <v>850</v>
      </c>
      <c r="N30" s="47">
        <f>+'Insumos PMR'!O28</f>
        <v>850</v>
      </c>
      <c r="O30" s="47">
        <f>+'Insumos PMR'!L28</f>
        <v>0</v>
      </c>
      <c r="P30" s="47">
        <f>+'Insumos PMR'!P28</f>
        <v>0</v>
      </c>
      <c r="Q30" s="47">
        <f>+'Insumos PMR'!M28</f>
        <v>0</v>
      </c>
      <c r="R30" s="47">
        <f>+'Insumos PMR'!Q28</f>
        <v>0</v>
      </c>
      <c r="S30" s="70"/>
    </row>
    <row r="31" spans="1:19" ht="30" x14ac:dyDescent="0.25">
      <c r="A31" s="205" t="str">
        <f>+'Insumos PMR'!A29</f>
        <v xml:space="preserve">5. GOBIERNO </v>
      </c>
      <c r="B31" s="121" t="str">
        <f>+'Insumos PMR'!B29</f>
        <v>Espacios para el control social</v>
      </c>
      <c r="C31" s="87">
        <f>+'Insumos PMR'!C29</f>
        <v>71</v>
      </c>
      <c r="D31" s="71" t="str">
        <f>+'Insumos PMR'!D29</f>
        <v>Personas vinculadas en campañas para promover la participación y el control social</v>
      </c>
      <c r="E31" s="87">
        <f>+'Insumos PMR'!E29</f>
        <v>1300</v>
      </c>
      <c r="F31" s="47">
        <f t="shared" si="0"/>
        <v>16000</v>
      </c>
      <c r="G31" s="47">
        <f>+'Insumos PMR'!F29</f>
        <v>4000</v>
      </c>
      <c r="H31" s="47">
        <f>+'Insumos PMR'!G29</f>
        <v>4000</v>
      </c>
      <c r="I31" s="47">
        <f>+'Insumos PMR'!H29</f>
        <v>4000</v>
      </c>
      <c r="J31" s="47">
        <f>+'Insumos PMR'!I29</f>
        <v>4000</v>
      </c>
      <c r="K31" s="47">
        <f>+'Insumos PMR'!J29</f>
        <v>2610</v>
      </c>
      <c r="L31" s="47">
        <f>+'Insumos PMR'!N29</f>
        <v>4960</v>
      </c>
      <c r="M31" s="47">
        <f>+'Insumos PMR'!K29</f>
        <v>5600</v>
      </c>
      <c r="N31" s="47">
        <f>+'Insumos PMR'!O29</f>
        <v>13400</v>
      </c>
      <c r="O31" s="47">
        <f>+'Insumos PMR'!L29</f>
        <v>5900</v>
      </c>
      <c r="P31" s="47">
        <f>+'Insumos PMR'!P29</f>
        <v>5900</v>
      </c>
      <c r="Q31" s="47">
        <f>+'Insumos PMR'!M29</f>
        <v>4000</v>
      </c>
      <c r="R31" s="47">
        <f>+'Insumos PMR'!Q29</f>
        <v>0</v>
      </c>
      <c r="S31" s="70"/>
    </row>
    <row r="32" spans="1:19" ht="30" x14ac:dyDescent="0.25">
      <c r="A32" s="205"/>
      <c r="B32" s="201" t="str">
        <f>+'Insumos PMR'!B30</f>
        <v xml:space="preserve">Espacios y procesos de participación ciudadana fortalecidos </v>
      </c>
      <c r="C32" s="87">
        <f>+'Insumos PMR'!C30</f>
        <v>15</v>
      </c>
      <c r="D32" s="71" t="str">
        <f>+'Insumos PMR'!D30</f>
        <v xml:space="preserve">Personas vinculadas a procesos de reconocimiento de la identidad de género, orientación y diversidad sexual, grupo étnico y etario. </v>
      </c>
      <c r="E32" s="87">
        <f>+'Insumos PMR'!E30</f>
        <v>1600</v>
      </c>
      <c r="F32" s="47">
        <f t="shared" si="0"/>
        <v>13000</v>
      </c>
      <c r="G32" s="47">
        <f>+'Insumos PMR'!F30</f>
        <v>1000</v>
      </c>
      <c r="H32" s="47">
        <f>+'Insumos PMR'!G30</f>
        <v>4000</v>
      </c>
      <c r="I32" s="47">
        <f>+'Insumos PMR'!H30</f>
        <v>4000</v>
      </c>
      <c r="J32" s="47">
        <f>+'Insumos PMR'!I30</f>
        <v>4000</v>
      </c>
      <c r="K32" s="47">
        <f>+'Insumos PMR'!J30</f>
        <v>1000</v>
      </c>
      <c r="L32" s="47">
        <f>+'Insumos PMR'!N30</f>
        <v>1900</v>
      </c>
      <c r="M32" s="47">
        <f>+'Insumos PMR'!K30</f>
        <v>3000</v>
      </c>
      <c r="N32" s="47">
        <f>+'Insumos PMR'!O30</f>
        <v>3901</v>
      </c>
      <c r="O32" s="47">
        <f>+'Insumos PMR'!L30</f>
        <v>2100</v>
      </c>
      <c r="P32" s="47">
        <f>+'Insumos PMR'!P30</f>
        <v>2100</v>
      </c>
      <c r="Q32" s="47">
        <f>+'Insumos PMR'!M30</f>
        <v>2022.5</v>
      </c>
      <c r="R32" s="47">
        <f>+'Insumos PMR'!Q30</f>
        <v>1000</v>
      </c>
      <c r="S32" s="70"/>
    </row>
    <row r="33" spans="1:19" x14ac:dyDescent="0.25">
      <c r="A33" s="205"/>
      <c r="B33" s="206"/>
      <c r="C33" s="87">
        <f>+'Insumos PMR'!C31</f>
        <v>61</v>
      </c>
      <c r="D33" s="71" t="str">
        <f>+'Insumos PMR'!D31</f>
        <v xml:space="preserve">Personas  vinculadas a procesos de presupestos participativos </v>
      </c>
      <c r="E33" s="87">
        <f>+'Insumos PMR'!E31</f>
        <v>2000</v>
      </c>
      <c r="F33" s="47">
        <f t="shared" si="0"/>
        <v>8000</v>
      </c>
      <c r="G33" s="47">
        <f>+'Insumos PMR'!F31</f>
        <v>2000</v>
      </c>
      <c r="H33" s="47">
        <f>+'Insumos PMR'!G31</f>
        <v>2000</v>
      </c>
      <c r="I33" s="47">
        <f>+'Insumos PMR'!H31</f>
        <v>2000</v>
      </c>
      <c r="J33" s="47">
        <f>+'Insumos PMR'!I31</f>
        <v>2000</v>
      </c>
      <c r="K33" s="47">
        <f>+'Insumos PMR'!J31</f>
        <v>2000</v>
      </c>
      <c r="L33" s="47">
        <f>+'Insumos PMR'!N31</f>
        <v>7000</v>
      </c>
      <c r="M33" s="47">
        <f>+'Insumos PMR'!K31</f>
        <v>2000</v>
      </c>
      <c r="N33" s="47">
        <f>+'Insumos PMR'!O31</f>
        <v>12000</v>
      </c>
      <c r="O33" s="47">
        <f>+'Insumos PMR'!L31</f>
        <v>2000</v>
      </c>
      <c r="P33" s="47">
        <f>+'Insumos PMR'!P31</f>
        <v>2000</v>
      </c>
      <c r="Q33" s="47">
        <f>+'Insumos PMR'!M31</f>
        <v>2000</v>
      </c>
      <c r="R33" s="47">
        <f>+'Insumos PMR'!Q31</f>
        <v>0</v>
      </c>
      <c r="S33" s="70"/>
    </row>
    <row r="34" spans="1:19" x14ac:dyDescent="0.25">
      <c r="A34" s="205"/>
      <c r="B34" s="206"/>
      <c r="C34" s="87">
        <f>+'Insumos PMR'!C32</f>
        <v>65</v>
      </c>
      <c r="D34" s="71" t="str">
        <f>+'Insumos PMR'!D32</f>
        <v>Organizaciones sociales fortalecidas para la participación</v>
      </c>
      <c r="E34" s="87">
        <f>+'Insumos PMR'!E32</f>
        <v>0</v>
      </c>
      <c r="F34" s="47">
        <f t="shared" si="0"/>
        <v>140</v>
      </c>
      <c r="G34" s="47">
        <f>+'Insumos PMR'!F32</f>
        <v>35</v>
      </c>
      <c r="H34" s="47">
        <f>+'Insumos PMR'!G32</f>
        <v>35</v>
      </c>
      <c r="I34" s="47">
        <f>+'Insumos PMR'!H32</f>
        <v>35</v>
      </c>
      <c r="J34" s="47">
        <f>+'Insumos PMR'!I32</f>
        <v>35</v>
      </c>
      <c r="K34" s="47">
        <f>+'Insumos PMR'!J32</f>
        <v>69</v>
      </c>
      <c r="L34" s="47">
        <f>+'Insumos PMR'!N32</f>
        <v>69</v>
      </c>
      <c r="M34" s="47">
        <f>+'Insumos PMR'!K32</f>
        <v>35</v>
      </c>
      <c r="N34" s="47">
        <f>+'Insumos PMR'!O32</f>
        <v>35</v>
      </c>
      <c r="O34" s="47">
        <f>+'Insumos PMR'!L32</f>
        <v>25</v>
      </c>
      <c r="P34" s="47">
        <f>+'Insumos PMR'!P32</f>
        <v>25</v>
      </c>
      <c r="Q34" s="47">
        <f>+'Insumos PMR'!M32</f>
        <v>25</v>
      </c>
      <c r="R34" s="47">
        <f>+'Insumos PMR'!Q32</f>
        <v>0</v>
      </c>
      <c r="S34" s="70"/>
    </row>
    <row r="35" spans="1:19" x14ac:dyDescent="0.25">
      <c r="A35" s="205"/>
      <c r="B35" s="202"/>
      <c r="C35" s="87">
        <f>+'Insumos PMR'!C33</f>
        <v>66</v>
      </c>
      <c r="D35" s="71" t="str">
        <f>+'Insumos PMR'!D33</f>
        <v>Medios comunitarios apoyados</v>
      </c>
      <c r="E35" s="87">
        <f>+'Insumos PMR'!E33</f>
        <v>0</v>
      </c>
      <c r="F35" s="47">
        <f t="shared" si="0"/>
        <v>12</v>
      </c>
      <c r="G35" s="47">
        <f>+'Insumos PMR'!F33</f>
        <v>3</v>
      </c>
      <c r="H35" s="47">
        <f>+'Insumos PMR'!G33</f>
        <v>3</v>
      </c>
      <c r="I35" s="47">
        <f>+'Insumos PMR'!H33</f>
        <v>3</v>
      </c>
      <c r="J35" s="47">
        <f>+'Insumos PMR'!I33</f>
        <v>3</v>
      </c>
      <c r="K35" s="47">
        <f>+'Insumos PMR'!J33</f>
        <v>25</v>
      </c>
      <c r="L35" s="47">
        <f>+'Insumos PMR'!N33</f>
        <v>25</v>
      </c>
      <c r="M35" s="47">
        <f>+'Insumos PMR'!K33</f>
        <v>3</v>
      </c>
      <c r="N35" s="47">
        <f>+'Insumos PMR'!O33</f>
        <v>3</v>
      </c>
      <c r="O35" s="47">
        <f>+'Insumos PMR'!L33</f>
        <v>0</v>
      </c>
      <c r="P35" s="47">
        <f>+'Insumos PMR'!P33</f>
        <v>0</v>
      </c>
      <c r="Q35" s="47">
        <f>+'Insumos PMR'!M33</f>
        <v>3</v>
      </c>
      <c r="R35" s="47">
        <f>+'Insumos PMR'!Q33</f>
        <v>0</v>
      </c>
      <c r="S35" s="70"/>
    </row>
    <row r="36" spans="1:19" x14ac:dyDescent="0.25">
      <c r="A36" s="205"/>
      <c r="B36" s="201" t="str">
        <f>+'Insumos PMR'!B34</f>
        <v>Fortalecimiento institucional</v>
      </c>
      <c r="C36" s="87">
        <f>+'Insumos PMR'!C34</f>
        <v>75</v>
      </c>
      <c r="D36" s="71" t="str">
        <f>+'Insumos PMR'!D34</f>
        <v>Ediles con pago de honorarios cubierto</v>
      </c>
      <c r="E36" s="87">
        <f>+'Insumos PMR'!E34</f>
        <v>100</v>
      </c>
      <c r="F36" s="126">
        <v>11</v>
      </c>
      <c r="G36" s="47">
        <v>11</v>
      </c>
      <c r="H36" s="47">
        <v>11</v>
      </c>
      <c r="I36" s="47">
        <v>11</v>
      </c>
      <c r="J36" s="47">
        <v>11</v>
      </c>
      <c r="K36" s="47">
        <v>11</v>
      </c>
      <c r="L36" s="47">
        <v>11</v>
      </c>
      <c r="M36" s="47">
        <v>11</v>
      </c>
      <c r="N36" s="47">
        <v>11</v>
      </c>
      <c r="O36" s="47">
        <v>11</v>
      </c>
      <c r="P36" s="47">
        <v>11</v>
      </c>
      <c r="Q36" s="47">
        <f>+'Insumos PMR'!M34</f>
        <v>0</v>
      </c>
      <c r="R36" s="47">
        <f>+'Insumos PMR'!Q34</f>
        <v>25</v>
      </c>
      <c r="S36" s="70"/>
    </row>
    <row r="37" spans="1:19" x14ac:dyDescent="0.25">
      <c r="A37" s="205"/>
      <c r="B37" s="202"/>
      <c r="C37" s="87">
        <f>+'Insumos PMR'!C35</f>
        <v>76</v>
      </c>
      <c r="D37" s="71" t="str">
        <f>+'Insumos PMR'!D35</f>
        <v>Estrategias realizadas de fortalecimiento institucional</v>
      </c>
      <c r="E37" s="87">
        <f>+'Insumos PMR'!E35</f>
        <v>0</v>
      </c>
      <c r="F37" s="47">
        <f t="shared" ref="F37:F53" si="1">SUM(G37:J37)</f>
        <v>4</v>
      </c>
      <c r="G37" s="47">
        <f>+'Insumos PMR'!F35</f>
        <v>1</v>
      </c>
      <c r="H37" s="47">
        <f>+'Insumos PMR'!G35</f>
        <v>1</v>
      </c>
      <c r="I37" s="47">
        <f>+'Insumos PMR'!H35</f>
        <v>1</v>
      </c>
      <c r="J37" s="47">
        <f>+'Insumos PMR'!I35</f>
        <v>1</v>
      </c>
      <c r="K37" s="47">
        <f>+'Insumos PMR'!J35</f>
        <v>1</v>
      </c>
      <c r="L37" s="47">
        <f>+'Insumos PMR'!N35</f>
        <v>1</v>
      </c>
      <c r="M37" s="47">
        <f>+'Insumos PMR'!K35</f>
        <v>1</v>
      </c>
      <c r="N37" s="47">
        <f>+'Insumos PMR'!O35</f>
        <v>1</v>
      </c>
      <c r="O37" s="47">
        <f>+'Insumos PMR'!L35</f>
        <v>0.75</v>
      </c>
      <c r="P37" s="47">
        <f>+'Insumos PMR'!P35</f>
        <v>0.5</v>
      </c>
      <c r="Q37" s="47">
        <f>+'Insumos PMR'!M35</f>
        <v>0</v>
      </c>
      <c r="R37" s="47">
        <f>+'Insumos PMR'!Q35</f>
        <v>0.25</v>
      </c>
      <c r="S37" s="70"/>
    </row>
    <row r="38" spans="1:19" ht="27.95" customHeight="1" x14ac:dyDescent="0.25">
      <c r="A38" s="205"/>
      <c r="B38" s="201" t="str">
        <f>+'Insumos PMR'!B36</f>
        <v>Gestión para la prevención y mitigación del riesgo</v>
      </c>
      <c r="C38" s="87">
        <f>+'Insumos PMR'!C36</f>
        <v>54</v>
      </c>
      <c r="D38" s="71" t="str">
        <f>+'Insumos PMR'!D36</f>
        <v>Porcentaje de obras para el manejo de riesgo realizadas frente a las solicitadas</v>
      </c>
      <c r="E38" s="87">
        <f>+'Insumos PMR'!E36</f>
        <v>0</v>
      </c>
      <c r="F38" s="126">
        <v>50</v>
      </c>
      <c r="G38" s="47">
        <f>+'Insumos PMR'!F36</f>
        <v>0</v>
      </c>
      <c r="H38" s="47">
        <f>+'Insumos PMR'!G36</f>
        <v>50</v>
      </c>
      <c r="I38" s="47">
        <f>+'Insumos PMR'!H36</f>
        <v>50</v>
      </c>
      <c r="J38" s="47">
        <f>+'Insumos PMR'!I36</f>
        <v>50</v>
      </c>
      <c r="K38" s="47">
        <f>+'Insumos PMR'!J36</f>
        <v>0</v>
      </c>
      <c r="L38" s="47">
        <f>+'Insumos PMR'!N36</f>
        <v>0</v>
      </c>
      <c r="M38" s="47">
        <f>+'Insumos PMR'!K36</f>
        <v>0</v>
      </c>
      <c r="N38" s="47">
        <f>+'Insumos PMR'!O36</f>
        <v>0</v>
      </c>
      <c r="O38" s="47">
        <f>+'Insumos PMR'!L36</f>
        <v>0</v>
      </c>
      <c r="P38" s="47">
        <f>+'Insumos PMR'!P36</f>
        <v>0</v>
      </c>
      <c r="Q38" s="47">
        <f>+'Insumos PMR'!M36</f>
        <v>0</v>
      </c>
      <c r="R38" s="47">
        <f>+'Insumos PMR'!Q36</f>
        <v>0</v>
      </c>
      <c r="S38" s="70"/>
    </row>
    <row r="39" spans="1:19" x14ac:dyDescent="0.25">
      <c r="A39" s="205"/>
      <c r="B39" s="206"/>
      <c r="C39" s="87">
        <f>+'Insumos PMR'!C37</f>
        <v>55</v>
      </c>
      <c r="D39" s="71" t="str">
        <f>+'Insumos PMR'!D37</f>
        <v>Habitantes sensibilizados en gestión local del riesgo</v>
      </c>
      <c r="E39" s="87">
        <f>+'Insumos PMR'!E37</f>
        <v>500</v>
      </c>
      <c r="F39" s="47">
        <f t="shared" si="1"/>
        <v>4000</v>
      </c>
      <c r="G39" s="47">
        <f>+'Insumos PMR'!F37</f>
        <v>1000</v>
      </c>
      <c r="H39" s="47">
        <f>+'Insumos PMR'!G37</f>
        <v>1000</v>
      </c>
      <c r="I39" s="47">
        <f>+'Insumos PMR'!H37</f>
        <v>1000</v>
      </c>
      <c r="J39" s="47">
        <f>+'Insumos PMR'!I37</f>
        <v>1000</v>
      </c>
      <c r="K39" s="47">
        <f>+'Insumos PMR'!J37</f>
        <v>1000</v>
      </c>
      <c r="L39" s="47">
        <f>+'Insumos PMR'!N37</f>
        <v>1000</v>
      </c>
      <c r="M39" s="47">
        <f>+'Insumos PMR'!K37</f>
        <v>1000</v>
      </c>
      <c r="N39" s="47">
        <f>+'Insumos PMR'!O37</f>
        <v>850</v>
      </c>
      <c r="O39" s="47">
        <f>+'Insumos PMR'!L37</f>
        <v>3423</v>
      </c>
      <c r="P39" s="47">
        <f>+'Insumos PMR'!P37</f>
        <v>3423</v>
      </c>
      <c r="Q39" s="47">
        <f>+'Insumos PMR'!M37</f>
        <v>0</v>
      </c>
      <c r="R39" s="47">
        <f>+'Insumos PMR'!Q37</f>
        <v>0</v>
      </c>
      <c r="S39" s="70"/>
    </row>
    <row r="40" spans="1:19" x14ac:dyDescent="0.25">
      <c r="A40" s="205"/>
      <c r="B40" s="202"/>
      <c r="C40" s="87">
        <f>+'Insumos PMR'!C38</f>
        <v>56</v>
      </c>
      <c r="D40" s="71" t="str">
        <f>+'Insumos PMR'!D38</f>
        <v xml:space="preserve">Dotaciones realizadas al CLE </v>
      </c>
      <c r="E40" s="87">
        <f>+'Insumos PMR'!E38</f>
        <v>1</v>
      </c>
      <c r="F40" s="47">
        <f t="shared" si="1"/>
        <v>4</v>
      </c>
      <c r="G40" s="47">
        <f>+'Insumos PMR'!F38</f>
        <v>1</v>
      </c>
      <c r="H40" s="47">
        <f>+'Insumos PMR'!G38</f>
        <v>1</v>
      </c>
      <c r="I40" s="47">
        <f>+'Insumos PMR'!H38</f>
        <v>1</v>
      </c>
      <c r="J40" s="47">
        <f>+'Insumos PMR'!I38</f>
        <v>1</v>
      </c>
      <c r="K40" s="47">
        <f>+'Insumos PMR'!J38</f>
        <v>1</v>
      </c>
      <c r="L40" s="47">
        <f>+'Insumos PMR'!N38</f>
        <v>1</v>
      </c>
      <c r="M40" s="47">
        <f>+'Insumos PMR'!K38</f>
        <v>0</v>
      </c>
      <c r="N40" s="47">
        <f>+'Insumos PMR'!O38</f>
        <v>0</v>
      </c>
      <c r="O40" s="47">
        <f>+'Insumos PMR'!L38</f>
        <v>1</v>
      </c>
      <c r="P40" s="47">
        <f>+'Insumos PMR'!P38</f>
        <v>1</v>
      </c>
      <c r="Q40" s="47">
        <f>+'Insumos PMR'!M38</f>
        <v>0</v>
      </c>
      <c r="R40" s="47">
        <f>+'Insumos PMR'!Q38</f>
        <v>0</v>
      </c>
      <c r="S40" s="70"/>
    </row>
    <row r="41" spans="1:19" ht="45" x14ac:dyDescent="0.25">
      <c r="A41" s="205"/>
      <c r="B41" s="121" t="str">
        <f>+'Insumos PMR'!B39</f>
        <v>Infraestructura para la atención de servicio al ciudadano</v>
      </c>
      <c r="C41" s="87">
        <f>+'Insumos PMR'!C39</f>
        <v>74</v>
      </c>
      <c r="D41" s="71" t="str">
        <f>+'Insumos PMR'!D39</f>
        <v>Personas vinculadas a  campañas de apoyo para mejorar la convivencia frente a las infracciones de control urbanístico y legal funcionamiento de los establecimientos de comercio</v>
      </c>
      <c r="E41" s="87">
        <f>+'Insumos PMR'!E39</f>
        <v>1000</v>
      </c>
      <c r="F41" s="47">
        <f t="shared" si="1"/>
        <v>4000</v>
      </c>
      <c r="G41" s="47">
        <f>+'Insumos PMR'!F39</f>
        <v>1000</v>
      </c>
      <c r="H41" s="47">
        <f>+'Insumos PMR'!G39</f>
        <v>1000</v>
      </c>
      <c r="I41" s="47">
        <f>+'Insumos PMR'!H39</f>
        <v>1000</v>
      </c>
      <c r="J41" s="47">
        <f>+'Insumos PMR'!I39</f>
        <v>1000</v>
      </c>
      <c r="K41" s="47">
        <f>+'Insumos PMR'!J39</f>
        <v>1000</v>
      </c>
      <c r="L41" s="47">
        <f>+'Insumos PMR'!N39</f>
        <v>525</v>
      </c>
      <c r="M41" s="47">
        <f>+'Insumos PMR'!K39</f>
        <v>1000</v>
      </c>
      <c r="N41" s="47">
        <f>+'Insumos PMR'!O39</f>
        <v>1350</v>
      </c>
      <c r="O41" s="47">
        <f>+'Insumos PMR'!L39</f>
        <v>1000</v>
      </c>
      <c r="P41" s="47">
        <f>+'Insumos PMR'!P39</f>
        <v>450</v>
      </c>
      <c r="Q41" s="47">
        <f>+'Insumos PMR'!M39</f>
        <v>0</v>
      </c>
      <c r="R41" s="47">
        <f>+'Insumos PMR'!Q39</f>
        <v>0</v>
      </c>
      <c r="S41" s="70"/>
    </row>
    <row r="42" spans="1:19" ht="27.95" customHeight="1" x14ac:dyDescent="0.25">
      <c r="A42" s="205"/>
      <c r="B42" s="201" t="str">
        <f>+'Insumos PMR'!B40</f>
        <v>Prevención, atención y gestión del conflicto en la localidad</v>
      </c>
      <c r="C42" s="87">
        <f>+'Insumos PMR'!C40</f>
        <v>20</v>
      </c>
      <c r="D42" s="71" t="str">
        <f>+'Insumos PMR'!D40</f>
        <v>Personas vinculadas a procesos de promoción en derechos humanos</v>
      </c>
      <c r="E42" s="87">
        <f>+'Insumos PMR'!E40</f>
        <v>460</v>
      </c>
      <c r="F42" s="47">
        <f t="shared" si="1"/>
        <v>4000</v>
      </c>
      <c r="G42" s="47">
        <f>+'Insumos PMR'!F40</f>
        <v>1000</v>
      </c>
      <c r="H42" s="47">
        <f>+'Insumos PMR'!G40</f>
        <v>1000</v>
      </c>
      <c r="I42" s="47">
        <f>+'Insumos PMR'!H40</f>
        <v>1000</v>
      </c>
      <c r="J42" s="47">
        <f>+'Insumos PMR'!I40</f>
        <v>1000</v>
      </c>
      <c r="K42" s="47">
        <f>+'Insumos PMR'!J40</f>
        <v>1000</v>
      </c>
      <c r="L42" s="47">
        <f>+'Insumos PMR'!N40</f>
        <v>1000</v>
      </c>
      <c r="M42" s="47">
        <f>+'Insumos PMR'!K40</f>
        <v>1000</v>
      </c>
      <c r="N42" s="47">
        <f>+'Insumos PMR'!O40</f>
        <v>1000</v>
      </c>
      <c r="O42" s="47">
        <f>+'Insumos PMR'!L40</f>
        <v>1000</v>
      </c>
      <c r="P42" s="47">
        <f>+'Insumos PMR'!P40</f>
        <v>1000</v>
      </c>
      <c r="Q42" s="47">
        <f>+'Insumos PMR'!M40</f>
        <v>1000</v>
      </c>
      <c r="R42" s="47">
        <f>+'Insumos PMR'!Q40</f>
        <v>1000</v>
      </c>
      <c r="S42" s="70"/>
    </row>
    <row r="43" spans="1:19" ht="30" x14ac:dyDescent="0.25">
      <c r="A43" s="205"/>
      <c r="B43" s="206"/>
      <c r="C43" s="87">
        <f>+'Insumos PMR'!C41</f>
        <v>21</v>
      </c>
      <c r="D43" s="71" t="str">
        <f>+'Insumos PMR'!D41</f>
        <v>Personas vínculadas a acciones de promoción de  rutas de acceso a la justicia formal</v>
      </c>
      <c r="E43" s="87">
        <f>+'Insumos PMR'!E41</f>
        <v>500</v>
      </c>
      <c r="F43" s="47">
        <f t="shared" si="1"/>
        <v>4000</v>
      </c>
      <c r="G43" s="47">
        <f>+'Insumos PMR'!F41</f>
        <v>1000</v>
      </c>
      <c r="H43" s="47">
        <f>+'Insumos PMR'!G41</f>
        <v>1000</v>
      </c>
      <c r="I43" s="47">
        <f>+'Insumos PMR'!H41</f>
        <v>1000</v>
      </c>
      <c r="J43" s="47">
        <f>+'Insumos PMR'!I41</f>
        <v>1000</v>
      </c>
      <c r="K43" s="47">
        <f>+'Insumos PMR'!J41</f>
        <v>1000</v>
      </c>
      <c r="L43" s="47">
        <f>+'Insumos PMR'!N41</f>
        <v>1000</v>
      </c>
      <c r="M43" s="47">
        <f>+'Insumos PMR'!K41</f>
        <v>1000</v>
      </c>
      <c r="N43" s="47">
        <f>+'Insumos PMR'!O41</f>
        <v>1000</v>
      </c>
      <c r="O43" s="47">
        <f>+'Insumos PMR'!L41</f>
        <v>1000</v>
      </c>
      <c r="P43" s="47">
        <f>+'Insumos PMR'!P41</f>
        <v>1000</v>
      </c>
      <c r="Q43" s="47">
        <f>+'Insumos PMR'!M41</f>
        <v>1000</v>
      </c>
      <c r="R43" s="47">
        <f>+'Insumos PMR'!Q41</f>
        <v>1000</v>
      </c>
      <c r="S43" s="70"/>
    </row>
    <row r="44" spans="1:19" ht="30" x14ac:dyDescent="0.25">
      <c r="A44" s="205"/>
      <c r="B44" s="202"/>
      <c r="C44" s="87">
        <f>+'Insumos PMR'!C42</f>
        <v>69</v>
      </c>
      <c r="D44" s="71" t="str">
        <f>+'Insumos PMR'!D42</f>
        <v>Personas vinculadas a la promoción de espacios y/o campañas  para mejorar la convivencia y seguridad ciudadana</v>
      </c>
      <c r="E44" s="87">
        <f>+'Insumos PMR'!E42</f>
        <v>2030</v>
      </c>
      <c r="F44" s="47">
        <f t="shared" si="1"/>
        <v>20300</v>
      </c>
      <c r="G44" s="47">
        <f>+'Insumos PMR'!F42</f>
        <v>5000</v>
      </c>
      <c r="H44" s="47">
        <f>+'Insumos PMR'!G42</f>
        <v>5100</v>
      </c>
      <c r="I44" s="47">
        <f>+'Insumos PMR'!H42</f>
        <v>5100</v>
      </c>
      <c r="J44" s="47">
        <f>+'Insumos PMR'!I42</f>
        <v>5100</v>
      </c>
      <c r="K44" s="47">
        <f>+'Insumos PMR'!J42</f>
        <v>5000</v>
      </c>
      <c r="L44" s="47">
        <f>+'Insumos PMR'!N42</f>
        <v>5000</v>
      </c>
      <c r="M44" s="47">
        <f>+'Insumos PMR'!K42</f>
        <v>10200</v>
      </c>
      <c r="N44" s="47">
        <f>+'Insumos PMR'!O42</f>
        <v>10200</v>
      </c>
      <c r="O44" s="47">
        <f>+'Insumos PMR'!L42</f>
        <v>11112</v>
      </c>
      <c r="P44" s="47">
        <f>+'Insumos PMR'!P42</f>
        <v>11112</v>
      </c>
      <c r="Q44" s="47">
        <f>+'Insumos PMR'!M42</f>
        <v>0</v>
      </c>
      <c r="R44" s="47">
        <f>+'Insumos PMR'!Q42</f>
        <v>0</v>
      </c>
      <c r="S44" s="70"/>
    </row>
    <row r="45" spans="1:19" ht="30" x14ac:dyDescent="0.25">
      <c r="A45" s="87" t="str">
        <f>+'Insumos PMR'!A43</f>
        <v>7. HABITAT</v>
      </c>
      <c r="B45" s="121" t="str">
        <f>+'Insumos PMR'!B43</f>
        <v>Regulación legalización de predios y apoyo a la vivienda</v>
      </c>
      <c r="C45" s="87">
        <f>+'Insumos PMR'!C43</f>
        <v>39</v>
      </c>
      <c r="D45" s="71" t="str">
        <f>+'Insumos PMR'!D43</f>
        <v>Personas beneficiadas con asesoría y acompañamiento en soluciones de vivienda y mejoramiento de barrios</v>
      </c>
      <c r="E45" s="87">
        <f>+'Insumos PMR'!E43</f>
        <v>300</v>
      </c>
      <c r="F45" s="47">
        <f t="shared" si="1"/>
        <v>6300</v>
      </c>
      <c r="G45" s="47">
        <f>+'Insumos PMR'!F43</f>
        <v>1550</v>
      </c>
      <c r="H45" s="47">
        <f>+'Insumos PMR'!G43</f>
        <v>1650</v>
      </c>
      <c r="I45" s="47">
        <f>+'Insumos PMR'!H43</f>
        <v>1550</v>
      </c>
      <c r="J45" s="47">
        <f>+'Insumos PMR'!I43</f>
        <v>1550</v>
      </c>
      <c r="K45" s="47">
        <f>+'Insumos PMR'!J43</f>
        <v>1700</v>
      </c>
      <c r="L45" s="47">
        <f>+'Insumos PMR'!N43</f>
        <v>2355</v>
      </c>
      <c r="M45" s="47">
        <f>+'Insumos PMR'!K43</f>
        <v>2000</v>
      </c>
      <c r="N45" s="47">
        <f>+'Insumos PMR'!O43</f>
        <v>3357</v>
      </c>
      <c r="O45" s="47">
        <f>+'Insumos PMR'!L43</f>
        <v>785</v>
      </c>
      <c r="P45" s="47">
        <f>+'Insumos PMR'!P43</f>
        <v>785</v>
      </c>
      <c r="Q45" s="47">
        <f>+'Insumos PMR'!M43</f>
        <v>0</v>
      </c>
      <c r="R45" s="47">
        <f>+'Insumos PMR'!Q43</f>
        <v>0</v>
      </c>
      <c r="S45" s="70"/>
    </row>
    <row r="46" spans="1:19" x14ac:dyDescent="0.25">
      <c r="A46" s="205" t="str">
        <f>+'Insumos PMR'!A44</f>
        <v>8. MOVILIDAD</v>
      </c>
      <c r="B46" s="201" t="str">
        <f>+'Insumos PMR'!B44</f>
        <v>Espacio Publico</v>
      </c>
      <c r="C46" s="87">
        <f>+'Insumos PMR'!C44</f>
        <v>51</v>
      </c>
      <c r="D46" s="71" t="str">
        <f>+'Insumos PMR'!D44</f>
        <v>m2 de espacio público recuperado</v>
      </c>
      <c r="E46" s="87">
        <f>+'Insumos PMR'!E44</f>
        <v>4214.6000000000004</v>
      </c>
      <c r="F46" s="47">
        <f t="shared" si="1"/>
        <v>57852</v>
      </c>
      <c r="G46" s="47">
        <f>+'Insumos PMR'!F44</f>
        <v>14463</v>
      </c>
      <c r="H46" s="47">
        <f>+'Insumos PMR'!G44</f>
        <v>14463</v>
      </c>
      <c r="I46" s="47">
        <f>+'Insumos PMR'!H44</f>
        <v>14463</v>
      </c>
      <c r="J46" s="47">
        <f>+'Insumos PMR'!I44</f>
        <v>14463</v>
      </c>
      <c r="K46" s="47">
        <f>+'Insumos PMR'!J44</f>
        <v>14463</v>
      </c>
      <c r="L46" s="47">
        <f>+'Insumos PMR'!N44</f>
        <v>16825</v>
      </c>
      <c r="M46" s="47">
        <f>+'Insumos PMR'!K44</f>
        <v>15930</v>
      </c>
      <c r="N46" s="47">
        <f>+'Insumos PMR'!O44</f>
        <v>80398</v>
      </c>
      <c r="O46" s="47">
        <f>+'Insumos PMR'!L44</f>
        <v>7700</v>
      </c>
      <c r="P46" s="47">
        <f>+'Insumos PMR'!P44</f>
        <v>15402</v>
      </c>
      <c r="Q46" s="47">
        <f>+'Insumos PMR'!M44</f>
        <v>18277</v>
      </c>
      <c r="R46" s="47">
        <f>+'Insumos PMR'!Q44</f>
        <v>0</v>
      </c>
      <c r="S46" s="70"/>
    </row>
    <row r="47" spans="1:19" x14ac:dyDescent="0.25">
      <c r="A47" s="205"/>
      <c r="B47" s="202"/>
      <c r="C47" s="87">
        <f>+'Insumos PMR'!C45</f>
        <v>53</v>
      </c>
      <c r="D47" s="71" t="str">
        <f>+'Insumos PMR'!D45</f>
        <v>Acciones realizadas para promover el uso de medios alternativos de movilidad</v>
      </c>
      <c r="E47" s="87">
        <f>+'Insumos PMR'!E45</f>
        <v>0</v>
      </c>
      <c r="F47" s="126">
        <f t="shared" si="1"/>
        <v>4000</v>
      </c>
      <c r="G47" s="47">
        <f>+'Insumos PMR'!F45</f>
        <v>1000</v>
      </c>
      <c r="H47" s="47">
        <f>+'Insumos PMR'!G45</f>
        <v>1000</v>
      </c>
      <c r="I47" s="47">
        <f>+'Insumos PMR'!H45</f>
        <v>1000</v>
      </c>
      <c r="J47" s="47">
        <f>+'Insumos PMR'!I45</f>
        <v>1000</v>
      </c>
      <c r="K47" s="47">
        <f>+'Insumos PMR'!J45</f>
        <v>0</v>
      </c>
      <c r="L47" s="47">
        <f>+'Insumos PMR'!N45</f>
        <v>0</v>
      </c>
      <c r="M47" s="47">
        <f>+'Insumos PMR'!K45</f>
        <v>1000</v>
      </c>
      <c r="N47" s="47">
        <f>+'Insumos PMR'!O45</f>
        <v>1400</v>
      </c>
      <c r="O47" s="47">
        <f>+'Insumos PMR'!L45</f>
        <v>1000</v>
      </c>
      <c r="P47" s="47">
        <f>+'Insumos PMR'!P45</f>
        <v>1000</v>
      </c>
      <c r="Q47" s="47">
        <f>+'Insumos PMR'!M45</f>
        <v>0</v>
      </c>
      <c r="R47" s="47">
        <f>+'Insumos PMR'!Q45</f>
        <v>0</v>
      </c>
      <c r="S47" s="70" t="s">
        <v>601</v>
      </c>
    </row>
    <row r="48" spans="1:19" x14ac:dyDescent="0.25">
      <c r="A48" s="205"/>
      <c r="B48" s="201" t="str">
        <f>+'Insumos PMR'!B46</f>
        <v>Vías Locales</v>
      </c>
      <c r="C48" s="87">
        <f>+'Insumos PMR'!C46</f>
        <v>46</v>
      </c>
      <c r="D48" s="71" t="str">
        <f>+'Insumos PMR'!D46</f>
        <v>Km/carril de malla vial local recuperados</v>
      </c>
      <c r="E48" s="87">
        <f>+'Insumos PMR'!E46</f>
        <v>6.05</v>
      </c>
      <c r="F48" s="47">
        <f t="shared" si="1"/>
        <v>22.08</v>
      </c>
      <c r="G48" s="47">
        <f>+'Insumos PMR'!F46</f>
        <v>5.52</v>
      </c>
      <c r="H48" s="47">
        <f>+'Insumos PMR'!G46</f>
        <v>5.52</v>
      </c>
      <c r="I48" s="47">
        <f>+'Insumos PMR'!H46</f>
        <v>5.52</v>
      </c>
      <c r="J48" s="47">
        <f>+'Insumos PMR'!I46</f>
        <v>5.52</v>
      </c>
      <c r="K48" s="47">
        <f>+'Insumos PMR'!J46</f>
        <v>5.6</v>
      </c>
      <c r="L48" s="47">
        <f>+'Insumos PMR'!N46</f>
        <v>7.3000000000000007</v>
      </c>
      <c r="M48" s="47">
        <f>+'Insumos PMR'!K46</f>
        <v>24.98</v>
      </c>
      <c r="N48" s="47">
        <f>+'Insumos PMR'!O46</f>
        <v>26.529999999999998</v>
      </c>
      <c r="O48" s="47">
        <f>+'Insumos PMR'!L46</f>
        <v>8.5500000000000007</v>
      </c>
      <c r="P48" s="47">
        <f>+'Insumos PMR'!P46</f>
        <v>7.76</v>
      </c>
      <c r="Q48" s="47">
        <f>+'Insumos PMR'!M46</f>
        <v>4.29</v>
      </c>
      <c r="R48" s="47">
        <f>+'Insumos PMR'!Q46</f>
        <v>4.29</v>
      </c>
      <c r="S48" s="70"/>
    </row>
    <row r="49" spans="1:19" x14ac:dyDescent="0.25">
      <c r="A49" s="205"/>
      <c r="B49" s="202"/>
      <c r="C49" s="87">
        <f>+'Insumos PMR'!C47</f>
        <v>48</v>
      </c>
      <c r="D49" s="71" t="str">
        <f>+'Insumos PMR'!D47</f>
        <v>Km/carril de malla vial local construidos.</v>
      </c>
      <c r="E49" s="87">
        <f>+'Insumos PMR'!E47</f>
        <v>5.09</v>
      </c>
      <c r="F49" s="47">
        <f t="shared" si="1"/>
        <v>22.08</v>
      </c>
      <c r="G49" s="47">
        <f>+'Insumos PMR'!F47</f>
        <v>5.52</v>
      </c>
      <c r="H49" s="47">
        <f>+'Insumos PMR'!G47</f>
        <v>5.52</v>
      </c>
      <c r="I49" s="47">
        <f>+'Insumos PMR'!H47</f>
        <v>5.52</v>
      </c>
      <c r="J49" s="47">
        <f>+'Insumos PMR'!I47</f>
        <v>5.52</v>
      </c>
      <c r="K49" s="47">
        <f>+'Insumos PMR'!J47</f>
        <v>5.52</v>
      </c>
      <c r="L49" s="47">
        <f>+'Insumos PMR'!N47</f>
        <v>6.24</v>
      </c>
      <c r="M49" s="47">
        <f>+'Insumos PMR'!K47</f>
        <v>7.17</v>
      </c>
      <c r="N49" s="47">
        <f>+'Insumos PMR'!O47</f>
        <v>7.79</v>
      </c>
      <c r="O49" s="47">
        <f>+'Insumos PMR'!L47</f>
        <v>4.6100000000000003</v>
      </c>
      <c r="P49" s="47">
        <f>+'Insumos PMR'!P47</f>
        <v>6.2</v>
      </c>
      <c r="Q49" s="47">
        <f>+'Insumos PMR'!M47</f>
        <v>1.88</v>
      </c>
      <c r="R49" s="47">
        <f>+'Insumos PMR'!Q47</f>
        <v>1.88</v>
      </c>
      <c r="S49" s="70"/>
    </row>
    <row r="50" spans="1:19" ht="30" x14ac:dyDescent="0.25">
      <c r="A50" s="205" t="str">
        <f>+'Insumos PMR'!A48</f>
        <v>9. SALUD</v>
      </c>
      <c r="B50" s="121" t="str">
        <f>+'Insumos PMR'!B48</f>
        <v>Inspección, vigilancia y control(IVC) del sistema de salud</v>
      </c>
      <c r="C50" s="87">
        <f>+'Insumos PMR'!C48</f>
        <v>6</v>
      </c>
      <c r="D50" s="71" t="str">
        <f>+'Insumos PMR'!D48</f>
        <v xml:space="preserve">Focos intervenidos para el control de vectores y plagas </v>
      </c>
      <c r="E50" s="87">
        <f>+'Insumos PMR'!E48</f>
        <v>0</v>
      </c>
      <c r="F50" s="47">
        <f t="shared" si="1"/>
        <v>20</v>
      </c>
      <c r="G50" s="47">
        <f>+'Insumos PMR'!F48</f>
        <v>5</v>
      </c>
      <c r="H50" s="47">
        <f>+'Insumos PMR'!G48</f>
        <v>5</v>
      </c>
      <c r="I50" s="47">
        <f>+'Insumos PMR'!H48</f>
        <v>5</v>
      </c>
      <c r="J50" s="47">
        <f>+'Insumos PMR'!I48</f>
        <v>5</v>
      </c>
      <c r="K50" s="47">
        <f>+'Insumos PMR'!J48</f>
        <v>40</v>
      </c>
      <c r="L50" s="47">
        <f>+'Insumos PMR'!N48</f>
        <v>54</v>
      </c>
      <c r="M50" s="47">
        <f>+'Insumos PMR'!K48</f>
        <v>0</v>
      </c>
      <c r="N50" s="47">
        <f>+'Insumos PMR'!O48</f>
        <v>0</v>
      </c>
      <c r="O50" s="47">
        <f>+'Insumos PMR'!L48</f>
        <v>20</v>
      </c>
      <c r="P50" s="47">
        <f>+'Insumos PMR'!P48</f>
        <v>0</v>
      </c>
      <c r="Q50" s="47">
        <f>+'Insumos PMR'!M48</f>
        <v>20</v>
      </c>
      <c r="R50" s="47">
        <f>+'Insumos PMR'!Q48</f>
        <v>0</v>
      </c>
      <c r="S50" s="70"/>
    </row>
    <row r="51" spans="1:19" ht="27.95" customHeight="1" x14ac:dyDescent="0.25">
      <c r="A51" s="205"/>
      <c r="B51" s="201" t="str">
        <f>+'Insumos PMR'!B49</f>
        <v>Promoción, prevención e intervención en salud</v>
      </c>
      <c r="C51" s="87">
        <f>+'Insumos PMR'!C49</f>
        <v>4</v>
      </c>
      <c r="D51" s="71" t="str">
        <f>+'Insumos PMR'!D49</f>
        <v xml:space="preserve">Personas vinculadas a acciones de promoción y prevención en salud </v>
      </c>
      <c r="E51" s="87">
        <f>+'Insumos PMR'!E49</f>
        <v>3230</v>
      </c>
      <c r="F51" s="47">
        <f t="shared" si="1"/>
        <v>28500</v>
      </c>
      <c r="G51" s="47">
        <f>+'Insumos PMR'!F49</f>
        <v>0</v>
      </c>
      <c r="H51" s="47">
        <f>+'Insumos PMR'!G49</f>
        <v>9500</v>
      </c>
      <c r="I51" s="47">
        <f>+'Insumos PMR'!H49</f>
        <v>9500</v>
      </c>
      <c r="J51" s="47">
        <f>+'Insumos PMR'!I49</f>
        <v>9500</v>
      </c>
      <c r="K51" s="47">
        <f>+'Insumos PMR'!J49</f>
        <v>0</v>
      </c>
      <c r="L51" s="47">
        <f>+'Insumos PMR'!N49</f>
        <v>0</v>
      </c>
      <c r="M51" s="47">
        <f>+'Insumos PMR'!K49</f>
        <v>8500</v>
      </c>
      <c r="N51" s="47">
        <f>+'Insumos PMR'!O49</f>
        <v>16803</v>
      </c>
      <c r="O51" s="47">
        <f>+'Insumos PMR'!L49</f>
        <v>0</v>
      </c>
      <c r="P51" s="47">
        <f>+'Insumos PMR'!P49</f>
        <v>0</v>
      </c>
      <c r="Q51" s="47">
        <f>+'Insumos PMR'!M49</f>
        <v>16023</v>
      </c>
      <c r="R51" s="47">
        <f>+'Insumos PMR'!Q49</f>
        <v>0</v>
      </c>
      <c r="S51" s="70"/>
    </row>
    <row r="52" spans="1:19" x14ac:dyDescent="0.25">
      <c r="A52" s="205"/>
      <c r="B52" s="206"/>
      <c r="C52" s="87">
        <f>+'Insumos PMR'!C50</f>
        <v>5</v>
      </c>
      <c r="D52" s="71" t="str">
        <f>+'Insumos PMR'!D50</f>
        <v>Personas benficiadas con ayudas técnicas</v>
      </c>
      <c r="E52" s="87">
        <f>+'Insumos PMR'!E50</f>
        <v>160</v>
      </c>
      <c r="F52" s="47">
        <f t="shared" si="1"/>
        <v>1200</v>
      </c>
      <c r="G52" s="47">
        <f>+'Insumos PMR'!F50</f>
        <v>300</v>
      </c>
      <c r="H52" s="47">
        <f>+'Insumos PMR'!G50</f>
        <v>300</v>
      </c>
      <c r="I52" s="47">
        <f>+'Insumos PMR'!H50</f>
        <v>300</v>
      </c>
      <c r="J52" s="47">
        <f>+'Insumos PMR'!I50</f>
        <v>300</v>
      </c>
      <c r="K52" s="47">
        <f>+'Insumos PMR'!J50</f>
        <v>580</v>
      </c>
      <c r="L52" s="47">
        <f>+'Insumos PMR'!N50</f>
        <v>185</v>
      </c>
      <c r="M52" s="47">
        <f>+'Insumos PMR'!K50</f>
        <v>500</v>
      </c>
      <c r="N52" s="47">
        <f>+'Insumos PMR'!O50</f>
        <v>721</v>
      </c>
      <c r="O52" s="47">
        <f>+'Insumos PMR'!L50</f>
        <v>425</v>
      </c>
      <c r="P52" s="47">
        <f>+'Insumos PMR'!P50</f>
        <v>0</v>
      </c>
      <c r="Q52" s="47">
        <f>+'Insumos PMR'!M50</f>
        <v>425</v>
      </c>
      <c r="R52" s="47">
        <f>+'Insumos PMR'!Q50</f>
        <v>0</v>
      </c>
      <c r="S52" s="70"/>
    </row>
    <row r="53" spans="1:19" ht="30" x14ac:dyDescent="0.25">
      <c r="A53" s="205"/>
      <c r="B53" s="202"/>
      <c r="C53" s="87">
        <f>+'Insumos PMR'!C51</f>
        <v>73</v>
      </c>
      <c r="D53" s="71" t="str">
        <f>+'Insumos PMR'!D51</f>
        <v>Personas vinculadas a acciones para la prevención del consumo de SPA y otras sustancias</v>
      </c>
      <c r="E53" s="87">
        <f>+'Insumos PMR'!E51</f>
        <v>400</v>
      </c>
      <c r="F53" s="47">
        <f t="shared" si="1"/>
        <v>4000</v>
      </c>
      <c r="G53" s="47">
        <f>+'Insumos PMR'!F51</f>
        <v>1000</v>
      </c>
      <c r="H53" s="47">
        <f>+'Insumos PMR'!G51</f>
        <v>1000</v>
      </c>
      <c r="I53" s="47">
        <f>+'Insumos PMR'!H51</f>
        <v>1000</v>
      </c>
      <c r="J53" s="47">
        <f>+'Insumos PMR'!I51</f>
        <v>1000</v>
      </c>
      <c r="K53" s="47">
        <f>+'Insumos PMR'!J51</f>
        <v>1000</v>
      </c>
      <c r="L53" s="47">
        <f>+'Insumos PMR'!N51</f>
        <v>825</v>
      </c>
      <c r="M53" s="47">
        <f>+'Insumos PMR'!K51</f>
        <v>2000</v>
      </c>
      <c r="N53" s="47">
        <f>+'Insumos PMR'!O51</f>
        <v>2000</v>
      </c>
      <c r="O53" s="47">
        <f>+'Insumos PMR'!L51</f>
        <v>4000</v>
      </c>
      <c r="P53" s="47">
        <f>+'Insumos PMR'!P51</f>
        <v>4000</v>
      </c>
      <c r="Q53" s="47">
        <f>+'Insumos PMR'!M51</f>
        <v>0</v>
      </c>
      <c r="R53" s="47">
        <f>+'Insumos PMR'!Q51</f>
        <v>0</v>
      </c>
      <c r="S53" s="70"/>
    </row>
  </sheetData>
  <sheetProtection formatCells="0" formatColumns="0" formatRows="0"/>
  <mergeCells count="31">
    <mergeCell ref="B51:B53"/>
    <mergeCell ref="A19:A27"/>
    <mergeCell ref="A28:A30"/>
    <mergeCell ref="A31:A44"/>
    <mergeCell ref="A46:A49"/>
    <mergeCell ref="A50:A53"/>
    <mergeCell ref="B48:B49"/>
    <mergeCell ref="B42:B44"/>
    <mergeCell ref="B46:B47"/>
    <mergeCell ref="A12:A17"/>
    <mergeCell ref="B36:B37"/>
    <mergeCell ref="B38:B40"/>
    <mergeCell ref="B32:B35"/>
    <mergeCell ref="B20:B22"/>
    <mergeCell ref="B24:B25"/>
    <mergeCell ref="B26:B27"/>
    <mergeCell ref="B14:B16"/>
    <mergeCell ref="B9:B10"/>
    <mergeCell ref="B5:B6"/>
    <mergeCell ref="A2:S2"/>
    <mergeCell ref="A3:S3"/>
    <mergeCell ref="A4:S4"/>
    <mergeCell ref="D5:D6"/>
    <mergeCell ref="E5:E6"/>
    <mergeCell ref="F5:F6"/>
    <mergeCell ref="A7:A11"/>
    <mergeCell ref="G5:J5"/>
    <mergeCell ref="S5:S6"/>
    <mergeCell ref="C5:C6"/>
    <mergeCell ref="A5:A6"/>
    <mergeCell ref="B7:B8"/>
  </mergeCells>
  <phoneticPr fontId="14" type="noConversion"/>
  <pageMargins left="0.75" right="0.75" top="1" bottom="1" header="0.5" footer="0.5"/>
  <colBreaks count="1" manualBreakCount="1">
    <brk id="13" max="1048575" man="1"/>
  </colBreak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6"/>
  <sheetViews>
    <sheetView topLeftCell="G1" zoomScale="95" zoomScaleNormal="95" zoomScalePageLayoutView="95" workbookViewId="0">
      <selection activeCell="G12" sqref="G12"/>
    </sheetView>
  </sheetViews>
  <sheetFormatPr baseColWidth="10" defaultColWidth="10.85546875" defaultRowHeight="12.75" x14ac:dyDescent="0.25"/>
  <cols>
    <col min="1" max="1" width="11.42578125" style="73" customWidth="1"/>
    <col min="2" max="2" width="8.7109375" style="73" customWidth="1"/>
    <col min="3" max="3" width="10.85546875" style="73" customWidth="1"/>
    <col min="4" max="4" width="24.140625" style="74" customWidth="1"/>
    <col min="5" max="5" width="16.85546875" style="76" customWidth="1"/>
    <col min="6" max="6" width="12.7109375" style="73" customWidth="1"/>
    <col min="7" max="7" width="15.140625" style="73" customWidth="1"/>
    <col min="8" max="8" width="20.42578125" style="73" customWidth="1"/>
    <col min="9" max="11" width="10.85546875" style="73" customWidth="1"/>
    <col min="12" max="12" width="20" style="73" customWidth="1"/>
    <col min="13" max="17" width="10.85546875" style="73" customWidth="1"/>
    <col min="18" max="18" width="13.85546875" style="73" customWidth="1"/>
    <col min="19" max="16384" width="10.85546875" style="74"/>
  </cols>
  <sheetData>
    <row r="1" spans="1:25" s="59" customFormat="1" ht="63.75" x14ac:dyDescent="0.25">
      <c r="A1" s="128" t="s">
        <v>299</v>
      </c>
      <c r="B1" s="128" t="s">
        <v>577</v>
      </c>
      <c r="C1" s="128" t="s">
        <v>578</v>
      </c>
      <c r="D1" s="128" t="s">
        <v>33</v>
      </c>
      <c r="E1" s="129" t="s">
        <v>579</v>
      </c>
      <c r="F1" s="128" t="s">
        <v>580</v>
      </c>
      <c r="G1" s="127" t="s">
        <v>581</v>
      </c>
      <c r="H1" s="128" t="s">
        <v>588</v>
      </c>
      <c r="I1" s="128" t="s">
        <v>299</v>
      </c>
      <c r="J1" s="128" t="s">
        <v>577</v>
      </c>
      <c r="K1" s="128" t="s">
        <v>582</v>
      </c>
      <c r="L1" s="127" t="s">
        <v>583</v>
      </c>
      <c r="M1" s="128" t="s">
        <v>584</v>
      </c>
      <c r="N1" s="128" t="s">
        <v>299</v>
      </c>
      <c r="O1" s="128" t="s">
        <v>585</v>
      </c>
      <c r="P1" s="127" t="s">
        <v>586</v>
      </c>
      <c r="Q1" s="128" t="s">
        <v>589</v>
      </c>
      <c r="R1" s="128" t="s">
        <v>590</v>
      </c>
      <c r="S1" s="73"/>
      <c r="T1" s="73"/>
      <c r="U1" s="73"/>
      <c r="V1" s="73"/>
      <c r="W1" s="73"/>
      <c r="X1" s="73"/>
      <c r="Y1" s="73"/>
    </row>
    <row r="2" spans="1:25" ht="14.1" customHeight="1" x14ac:dyDescent="0.25">
      <c r="A2" s="60">
        <v>1</v>
      </c>
      <c r="B2" s="61">
        <f>+'Insumos APC APR'!B5</f>
        <v>1</v>
      </c>
      <c r="C2" s="60">
        <f>+'Insumos APC APR'!C5</f>
        <v>560</v>
      </c>
      <c r="D2" s="72" t="str">
        <f>+'Insumos APC APR'!D5</f>
        <v>Dotar  450 equipamientos para la atención integral a la primera infancia teniendo en cuenta condiciones de accesibilidad y seguridad, guardando los estándares de calidad.</v>
      </c>
      <c r="E2" s="75">
        <f>+'Insumos APC APR'!E5</f>
        <v>0.16222222222222221</v>
      </c>
      <c r="F2" s="60" t="str">
        <f>IF(E2&lt;=0.3,"Bajo",IF(E2&lt;0.7,"Medio",IF(E2&gt;=0.7,"Alto")))</f>
        <v>Bajo</v>
      </c>
      <c r="G2" s="77">
        <v>0.39</v>
      </c>
      <c r="H2" s="75">
        <f>IF(E2*G2&gt;G2,G2,G2*E2)</f>
        <v>6.3266666666666665E-2</v>
      </c>
      <c r="I2" s="50">
        <v>1</v>
      </c>
      <c r="J2" s="50">
        <v>1</v>
      </c>
      <c r="K2" s="75">
        <f t="shared" ref="K2:K20" si="0">SUMIF($B$2:$B$199,J2,$H$2:$H$199)</f>
        <v>0.39326666666666665</v>
      </c>
      <c r="L2" s="52">
        <v>0.11</v>
      </c>
      <c r="M2" s="75">
        <f>+L2*K2</f>
        <v>4.325933333333333E-2</v>
      </c>
      <c r="N2" s="53">
        <v>1</v>
      </c>
      <c r="O2" s="75">
        <f>SUMIF($I$2:$I$199,N2,$M$2:$M$199)</f>
        <v>0.6840394500000001</v>
      </c>
      <c r="P2" s="51">
        <v>0.32</v>
      </c>
      <c r="Q2" s="75">
        <f>+O2*P2</f>
        <v>0.21889262400000004</v>
      </c>
      <c r="R2" s="77">
        <f>SUM(Q2:Q4)</f>
        <v>0.78186423662932536</v>
      </c>
    </row>
    <row r="3" spans="1:25" ht="14.1" customHeight="1" x14ac:dyDescent="0.25">
      <c r="A3" s="60">
        <v>1</v>
      </c>
      <c r="B3" s="61">
        <v>1</v>
      </c>
      <c r="C3" s="60">
        <f>+'Insumos APC APR'!C6</f>
        <v>561</v>
      </c>
      <c r="D3" s="72" t="str">
        <f>+'Insumos APC APR'!D6</f>
        <v xml:space="preserve">Vincular 1000 personas de  jardines infantiles, planteles educativos y hogares comunitarios, en  programas de promoción del buen trato y prevención de violencias en niños, niños y adolescentes </v>
      </c>
      <c r="E3" s="75">
        <f>+'Insumos APC APR'!E6</f>
        <v>1.25</v>
      </c>
      <c r="F3" s="60" t="str">
        <f t="shared" ref="F3:F66" si="1">IF(E3&lt;=0.3,"Bajo",IF(E3&lt;0.7,"Medio",IF(E3&gt;=0.7,"Alto")))</f>
        <v>Alto</v>
      </c>
      <c r="G3" s="77">
        <v>0.33</v>
      </c>
      <c r="H3" s="75">
        <f t="shared" ref="H3:H66" si="2">IF(E3*G3&gt;G3,G3,G3*E3)</f>
        <v>0.33</v>
      </c>
      <c r="I3" s="50">
        <v>1</v>
      </c>
      <c r="J3" s="50">
        <v>2</v>
      </c>
      <c r="K3" s="75">
        <f t="shared" si="0"/>
        <v>0.72856166666666666</v>
      </c>
      <c r="L3" s="52">
        <v>0.11</v>
      </c>
      <c r="M3" s="75">
        <f t="shared" ref="M3:M20" si="3">+L3*K3</f>
        <v>8.0141783333333327E-2</v>
      </c>
      <c r="N3" s="53">
        <v>2</v>
      </c>
      <c r="O3" s="75">
        <f>SUMIF($I$2:$I$199,N3,$M$2:$M$199)</f>
        <v>0.77725269571664146</v>
      </c>
      <c r="P3" s="51">
        <v>0.32</v>
      </c>
      <c r="Q3" s="75">
        <f>+O3*P3</f>
        <v>0.24872086262932527</v>
      </c>
      <c r="R3" s="78"/>
    </row>
    <row r="4" spans="1:25" ht="14.1" customHeight="1" x14ac:dyDescent="0.25">
      <c r="A4" s="60">
        <v>1</v>
      </c>
      <c r="B4" s="61">
        <v>1</v>
      </c>
      <c r="C4" s="60">
        <f>+'Insumos APC APR'!C7</f>
        <v>562</v>
      </c>
      <c r="D4" s="72" t="str">
        <f>+'Insumos APC APR'!D7</f>
        <v xml:space="preserve">Dotar   1 centro de Desarrollo Humano para la atención del niño y/o niña en su hogar, para la promoción de la  lactancia materna y la atención a niños y niñas en ámbito familiar </v>
      </c>
      <c r="E4" s="75">
        <f>+'Insumos APC APR'!E7</f>
        <v>0</v>
      </c>
      <c r="F4" s="60" t="str">
        <f t="shared" si="1"/>
        <v>Bajo</v>
      </c>
      <c r="G4" s="77">
        <v>0.28999999999999998</v>
      </c>
      <c r="H4" s="75">
        <f t="shared" si="2"/>
        <v>0</v>
      </c>
      <c r="I4" s="50">
        <v>1</v>
      </c>
      <c r="J4" s="50">
        <v>3</v>
      </c>
      <c r="K4" s="75">
        <f t="shared" si="0"/>
        <v>0.65</v>
      </c>
      <c r="L4" s="52">
        <v>0.1</v>
      </c>
      <c r="M4" s="75">
        <f t="shared" si="3"/>
        <v>6.5000000000000002E-2</v>
      </c>
      <c r="N4" s="53">
        <v>3</v>
      </c>
      <c r="O4" s="75">
        <f>SUMIF($I$2:$I$199,N4,$M$2:$M$199)</f>
        <v>0.87291874999999997</v>
      </c>
      <c r="P4" s="51">
        <v>0.36</v>
      </c>
      <c r="Q4" s="75">
        <f>+O4*P4</f>
        <v>0.31425074999999997</v>
      </c>
      <c r="R4" s="78"/>
    </row>
    <row r="5" spans="1:25" ht="14.1" customHeight="1" x14ac:dyDescent="0.25">
      <c r="A5" s="60">
        <v>1</v>
      </c>
      <c r="B5" s="61">
        <f>+'Insumos APC APR'!B8</f>
        <v>2</v>
      </c>
      <c r="C5" s="60">
        <f>+'Insumos APC APR'!C8</f>
        <v>566</v>
      </c>
      <c r="D5" s="72" t="str">
        <f>+'Insumos APC APR'!D8</f>
        <v>Vincular 1000 personas  en la  cátedra itinerante de envejecimiento que permitan a la ciudadanía identificar y atender aquellas situaciones del transcurrir vital que pueden impactar negativamente en la vejez.</v>
      </c>
      <c r="E5" s="75">
        <f>+'Insumos APC APR'!E8</f>
        <v>0.34083333333333332</v>
      </c>
      <c r="F5" s="60" t="str">
        <f t="shared" si="1"/>
        <v>Medio</v>
      </c>
      <c r="G5" s="80">
        <v>0.13</v>
      </c>
      <c r="H5" s="75">
        <f t="shared" si="2"/>
        <v>4.4308333333333332E-2</v>
      </c>
      <c r="I5" s="82">
        <v>1</v>
      </c>
      <c r="J5" s="83">
        <v>4</v>
      </c>
      <c r="K5" s="81">
        <f t="shared" si="0"/>
        <v>0.76249999999999996</v>
      </c>
      <c r="L5" s="84">
        <v>0.1</v>
      </c>
      <c r="M5" s="81">
        <f t="shared" si="3"/>
        <v>7.6249999999999998E-2</v>
      </c>
      <c r="N5" s="78"/>
      <c r="O5" s="78"/>
      <c r="P5" s="78"/>
      <c r="Q5" s="78"/>
      <c r="R5" s="78"/>
    </row>
    <row r="6" spans="1:25" ht="14.1" customHeight="1" x14ac:dyDescent="0.25">
      <c r="A6" s="60">
        <v>1</v>
      </c>
      <c r="B6" s="61">
        <v>2</v>
      </c>
      <c r="C6" s="60">
        <f>+'Insumos APC APR'!C9</f>
        <v>567</v>
      </c>
      <c r="D6" s="72" t="str">
        <f>+'Insumos APC APR'!D9</f>
        <v>Vincular  2.000  personas a las Acciones de Promoción de salud y Prevención de la enfermedad por ciclo vital (primera infancia, adolescencia, juventud, adultez, persona mayor.) y con enfoque diferencial.</v>
      </c>
      <c r="E6" s="75">
        <f>+'Insumos APC APR'!E9</f>
        <v>0.33333333333333331</v>
      </c>
      <c r="F6" s="60" t="str">
        <f t="shared" si="1"/>
        <v>Medio</v>
      </c>
      <c r="G6" s="77">
        <v>0.16</v>
      </c>
      <c r="H6" s="75">
        <f t="shared" si="2"/>
        <v>5.333333333333333E-2</v>
      </c>
      <c r="I6" s="79">
        <v>1</v>
      </c>
      <c r="J6" s="50">
        <v>5</v>
      </c>
      <c r="K6" s="75">
        <f t="shared" si="0"/>
        <v>0.73075000000000001</v>
      </c>
      <c r="L6" s="52">
        <v>0.1</v>
      </c>
      <c r="M6" s="75">
        <f t="shared" si="3"/>
        <v>7.3075000000000001E-2</v>
      </c>
      <c r="N6" s="78"/>
      <c r="O6" s="78"/>
      <c r="P6" s="78"/>
      <c r="Q6" s="78"/>
      <c r="R6" s="78"/>
    </row>
    <row r="7" spans="1:25" ht="14.1" customHeight="1" x14ac:dyDescent="0.25">
      <c r="A7" s="60">
        <v>1</v>
      </c>
      <c r="B7" s="61">
        <v>2</v>
      </c>
      <c r="C7" s="60">
        <f>+'Insumos APC APR'!C10</f>
        <v>568</v>
      </c>
      <c r="D7" s="72" t="str">
        <f>+'Insumos APC APR'!D10</f>
        <v xml:space="preserve">Vincular 1.500 personas a las acciones de Atención y educación  en salud en el marco de los Derechos sexuales y reproductivos por ciclo evolutivo. </v>
      </c>
      <c r="E7" s="75">
        <f>+'Insumos APC APR'!E10</f>
        <v>1.3333333333333333</v>
      </c>
      <c r="F7" s="60" t="str">
        <f t="shared" si="1"/>
        <v>Alto</v>
      </c>
      <c r="G7" s="77">
        <v>0.15</v>
      </c>
      <c r="H7" s="75">
        <f t="shared" si="2"/>
        <v>0.15</v>
      </c>
      <c r="I7" s="79">
        <v>1</v>
      </c>
      <c r="J7" s="50">
        <v>6</v>
      </c>
      <c r="K7" s="75">
        <f t="shared" si="0"/>
        <v>0.75</v>
      </c>
      <c r="L7" s="52">
        <v>0.1</v>
      </c>
      <c r="M7" s="75">
        <f t="shared" si="3"/>
        <v>7.5000000000000011E-2</v>
      </c>
      <c r="N7" s="78"/>
      <c r="O7" s="78"/>
      <c r="P7" s="78"/>
      <c r="Q7" s="78"/>
      <c r="R7" s="78"/>
    </row>
    <row r="8" spans="1:25" ht="14.1" customHeight="1" x14ac:dyDescent="0.25">
      <c r="A8" s="60">
        <v>1</v>
      </c>
      <c r="B8" s="61">
        <v>2</v>
      </c>
      <c r="C8" s="60">
        <f>+'Insumos APC APR'!C11</f>
        <v>569</v>
      </c>
      <c r="D8" s="72" t="str">
        <f>+'Insumos APC APR'!D11</f>
        <v>Vincular 5.000 personas a las acciones de promoción de la salud en el ámbito escolar</v>
      </c>
      <c r="E8" s="75">
        <f>+'Insumos APC APR'!E11</f>
        <v>1.0333333333333334</v>
      </c>
      <c r="F8" s="60" t="str">
        <f t="shared" si="1"/>
        <v>Alto</v>
      </c>
      <c r="G8" s="77">
        <v>0.16</v>
      </c>
      <c r="H8" s="75">
        <f t="shared" si="2"/>
        <v>0.16</v>
      </c>
      <c r="I8" s="79">
        <v>1</v>
      </c>
      <c r="J8" s="50">
        <v>7</v>
      </c>
      <c r="K8" s="75">
        <f t="shared" si="0"/>
        <v>1</v>
      </c>
      <c r="L8" s="52">
        <v>0.11</v>
      </c>
      <c r="M8" s="75">
        <f t="shared" si="3"/>
        <v>0.11</v>
      </c>
      <c r="N8" s="78"/>
      <c r="O8" s="78"/>
      <c r="P8" s="78"/>
      <c r="Q8" s="78"/>
      <c r="R8" s="78"/>
    </row>
    <row r="9" spans="1:25" ht="14.1" customHeight="1" x14ac:dyDescent="0.25">
      <c r="A9" s="60">
        <v>1</v>
      </c>
      <c r="B9" s="61">
        <v>2</v>
      </c>
      <c r="C9" s="60">
        <f>+'Insumos APC APR'!C12</f>
        <v>570</v>
      </c>
      <c r="D9" s="72" t="str">
        <f>+'Insumos APC APR'!D12</f>
        <v>Vincular 1.000 personas a las Actividades de promoción y prevención en el lugar de ocupación o labor  para  población en condiciones especiales y/o de discapacidad</v>
      </c>
      <c r="E9" s="75">
        <f>+'Insumos APC APR'!E12</f>
        <v>0.34100000000000003</v>
      </c>
      <c r="F9" s="60" t="str">
        <f t="shared" si="1"/>
        <v>Medio</v>
      </c>
      <c r="G9" s="77">
        <v>0.12</v>
      </c>
      <c r="H9" s="75">
        <f t="shared" si="2"/>
        <v>4.0920000000000005E-2</v>
      </c>
      <c r="I9" s="79">
        <v>1</v>
      </c>
      <c r="J9" s="50">
        <v>8</v>
      </c>
      <c r="K9" s="75">
        <f t="shared" si="0"/>
        <v>0.89538333333333331</v>
      </c>
      <c r="L9" s="52">
        <v>0.1</v>
      </c>
      <c r="M9" s="75">
        <f t="shared" si="3"/>
        <v>8.9538333333333331E-2</v>
      </c>
      <c r="N9" s="78"/>
      <c r="O9" s="78"/>
      <c r="P9" s="78"/>
      <c r="Q9" s="78"/>
      <c r="R9" s="78"/>
    </row>
    <row r="10" spans="1:25" ht="14.1" customHeight="1" x14ac:dyDescent="0.25">
      <c r="A10" s="60">
        <v>1</v>
      </c>
      <c r="B10" s="61">
        <v>2</v>
      </c>
      <c r="C10" s="60">
        <f>+'Insumos APC APR'!C13</f>
        <v>571</v>
      </c>
      <c r="D10" s="72" t="str">
        <f>+'Insumos APC APR'!D13</f>
        <v>Beneficiar 300 personas  con ayudas técnicas y rehabilitación especializada para población en condición de discapacidad  por ciclo vital no cubiertas por el POS</v>
      </c>
      <c r="E10" s="75">
        <f>+'Insumos APC APR'!E13</f>
        <v>1.6083333333333334</v>
      </c>
      <c r="F10" s="60" t="str">
        <f t="shared" si="1"/>
        <v>Alto</v>
      </c>
      <c r="G10" s="77">
        <v>0.16</v>
      </c>
      <c r="H10" s="75">
        <f t="shared" si="2"/>
        <v>0.16</v>
      </c>
      <c r="I10" s="79">
        <v>1</v>
      </c>
      <c r="J10" s="50">
        <v>10</v>
      </c>
      <c r="K10" s="75">
        <f t="shared" si="0"/>
        <v>0</v>
      </c>
      <c r="L10" s="52">
        <v>0.08</v>
      </c>
      <c r="M10" s="75">
        <f t="shared" si="3"/>
        <v>0</v>
      </c>
      <c r="N10" s="78"/>
      <c r="O10" s="78"/>
      <c r="P10" s="78"/>
      <c r="Q10" s="78"/>
      <c r="R10" s="78"/>
    </row>
    <row r="11" spans="1:25" ht="14.1" customHeight="1" x14ac:dyDescent="0.25">
      <c r="A11" s="60">
        <v>1</v>
      </c>
      <c r="B11" s="61">
        <v>2</v>
      </c>
      <c r="C11" s="60">
        <f>+'Insumos APC APR'!C14</f>
        <v>572</v>
      </c>
      <c r="D11" s="72" t="str">
        <f>+'Insumos APC APR'!D14</f>
        <v xml:space="preserve">Intervenir 20 focos con Acciones complementarias para eventos de control de plagas (insectos, roedores, vectores, etc.)  </v>
      </c>
      <c r="E11" s="75">
        <f>+'Insumos APC APR'!E14</f>
        <v>4</v>
      </c>
      <c r="F11" s="60" t="str">
        <f t="shared" si="1"/>
        <v>Alto</v>
      </c>
      <c r="G11" s="77">
        <v>0.12</v>
      </c>
      <c r="H11" s="75">
        <f t="shared" si="2"/>
        <v>0.12</v>
      </c>
      <c r="I11" s="79">
        <v>1</v>
      </c>
      <c r="J11" s="50">
        <v>15</v>
      </c>
      <c r="K11" s="75">
        <f t="shared" si="0"/>
        <v>0.7975000000000001</v>
      </c>
      <c r="L11" s="52">
        <v>0.09</v>
      </c>
      <c r="M11" s="75">
        <f t="shared" si="3"/>
        <v>7.1775000000000005E-2</v>
      </c>
      <c r="N11" s="78"/>
      <c r="O11" s="78"/>
      <c r="P11" s="78"/>
      <c r="Q11" s="78"/>
      <c r="R11" s="78"/>
    </row>
    <row r="12" spans="1:25" ht="17.100000000000001" customHeight="1" x14ac:dyDescent="0.25">
      <c r="A12" s="60">
        <v>1</v>
      </c>
      <c r="B12" s="61">
        <f>+'Insumos APC APR'!B15</f>
        <v>3</v>
      </c>
      <c r="C12" s="60">
        <f>+'Insumos APC APR'!C15</f>
        <v>563</v>
      </c>
      <c r="D12" s="72" t="str">
        <f>+'Insumos APC APR'!D15</f>
        <v>Vincular a 4.500 estudiantes en salidas pedagógicas extraescolares</v>
      </c>
      <c r="E12" s="75">
        <f>+'Insumos APC APR'!E15</f>
        <v>1.9276666666666666</v>
      </c>
      <c r="F12" s="60" t="str">
        <f t="shared" si="1"/>
        <v>Alto</v>
      </c>
      <c r="G12" s="77">
        <v>0.3</v>
      </c>
      <c r="H12" s="75">
        <f t="shared" si="2"/>
        <v>0.3</v>
      </c>
      <c r="I12" s="79">
        <v>2</v>
      </c>
      <c r="J12" s="50">
        <v>17</v>
      </c>
      <c r="K12" s="75">
        <f t="shared" si="0"/>
        <v>0.88</v>
      </c>
      <c r="L12" s="51">
        <v>0.2</v>
      </c>
      <c r="M12" s="75">
        <f t="shared" si="3"/>
        <v>0.17600000000000002</v>
      </c>
      <c r="N12" s="78"/>
      <c r="O12" s="78"/>
      <c r="P12" s="78"/>
      <c r="Q12" s="78"/>
      <c r="R12" s="78"/>
    </row>
    <row r="13" spans="1:25" ht="17.100000000000001" customHeight="1" x14ac:dyDescent="0.25">
      <c r="A13" s="60">
        <v>1</v>
      </c>
      <c r="B13" s="61">
        <v>3</v>
      </c>
      <c r="C13" s="60">
        <f>+'Insumos APC APR'!C16</f>
        <v>564</v>
      </c>
      <c r="D13" s="72" t="str">
        <f>+'Insumos APC APR'!D16</f>
        <v>Dotar  4  equipamientos (colegios - laboratorios de idiomas, informática, ciencias, etc. -  bibliotecas), de elementos pedagógicos en el marco del proyecto escolar y/o comunitario</v>
      </c>
      <c r="E13" s="75">
        <f>+'Insumos APC APR'!E16</f>
        <v>0.5</v>
      </c>
      <c r="F13" s="60" t="str">
        <f t="shared" si="1"/>
        <v>Medio</v>
      </c>
      <c r="G13" s="77">
        <v>0.37</v>
      </c>
      <c r="H13" s="75">
        <f t="shared" si="2"/>
        <v>0.185</v>
      </c>
      <c r="I13" s="79">
        <v>2</v>
      </c>
      <c r="J13" s="50">
        <v>19</v>
      </c>
      <c r="K13" s="75">
        <f t="shared" si="0"/>
        <v>0.80990302485496257</v>
      </c>
      <c r="L13" s="51">
        <v>0.23</v>
      </c>
      <c r="M13" s="75">
        <f t="shared" si="3"/>
        <v>0.18627769571664141</v>
      </c>
      <c r="N13" s="78"/>
      <c r="O13" s="78"/>
      <c r="P13" s="78"/>
      <c r="Q13" s="78"/>
      <c r="R13" s="78"/>
    </row>
    <row r="14" spans="1:25" ht="17.100000000000001" customHeight="1" x14ac:dyDescent="0.25">
      <c r="A14" s="60">
        <v>1</v>
      </c>
      <c r="B14" s="61">
        <v>3</v>
      </c>
      <c r="C14" s="60">
        <f>+'Insumos APC APR'!C17</f>
        <v>565</v>
      </c>
      <c r="D14" s="72" t="str">
        <f>+'Insumos APC APR'!D17</f>
        <v>Vincular a 850 personas a programas de preparación y capacitación orientados a  las pruebas de estado y al acceso de educación para jóvenes y adultos no escolarizados</v>
      </c>
      <c r="E14" s="75">
        <f>+'Insumos APC APR'!E17</f>
        <v>0.5</v>
      </c>
      <c r="F14" s="60" t="str">
        <f t="shared" si="1"/>
        <v>Medio</v>
      </c>
      <c r="G14" s="77">
        <v>0.33</v>
      </c>
      <c r="H14" s="75">
        <f t="shared" si="2"/>
        <v>0.16500000000000001</v>
      </c>
      <c r="I14" s="79">
        <v>2</v>
      </c>
      <c r="J14" s="50">
        <v>20</v>
      </c>
      <c r="K14" s="75">
        <f t="shared" si="0"/>
        <v>0.63500000000000001</v>
      </c>
      <c r="L14" s="51">
        <v>0.16</v>
      </c>
      <c r="M14" s="75">
        <f t="shared" si="3"/>
        <v>0.10160000000000001</v>
      </c>
      <c r="N14" s="78"/>
      <c r="O14" s="78"/>
      <c r="P14" s="78"/>
      <c r="Q14" s="78"/>
      <c r="R14" s="78"/>
    </row>
    <row r="15" spans="1:25" ht="17.100000000000001" customHeight="1" x14ac:dyDescent="0.25">
      <c r="A15" s="60">
        <v>1</v>
      </c>
      <c r="B15" s="61">
        <f>+'Insumos APC APR'!B18</f>
        <v>4</v>
      </c>
      <c r="C15" s="60">
        <f>+'Insumos APC APR'!C18</f>
        <v>573</v>
      </c>
      <c r="D15" s="72" t="str">
        <f>+'Insumos APC APR'!D18</f>
        <v>Vincular  1.500  personas en programas para prevenir y visibilizar las distintas formas de violencia y discriminación contra las mujeres y en el núcleo familiar.</v>
      </c>
      <c r="E15" s="75">
        <f>+'Insumos APC APR'!E18</f>
        <v>1</v>
      </c>
      <c r="F15" s="60" t="str">
        <f t="shared" si="1"/>
        <v>Alto</v>
      </c>
      <c r="G15" s="77">
        <v>0.24</v>
      </c>
      <c r="H15" s="75">
        <f t="shared" si="2"/>
        <v>0.24</v>
      </c>
      <c r="I15" s="79">
        <v>2</v>
      </c>
      <c r="J15" s="50">
        <v>21</v>
      </c>
      <c r="K15" s="75">
        <f t="shared" si="0"/>
        <v>0.84000000000000008</v>
      </c>
      <c r="L15" s="51">
        <v>0.21</v>
      </c>
      <c r="M15" s="75">
        <f t="shared" si="3"/>
        <v>0.1764</v>
      </c>
      <c r="N15" s="78"/>
      <c r="O15" s="78"/>
      <c r="P15" s="78"/>
      <c r="Q15" s="78"/>
      <c r="R15" s="78"/>
    </row>
    <row r="16" spans="1:25" ht="17.100000000000001" customHeight="1" x14ac:dyDescent="0.25">
      <c r="A16" s="60">
        <v>1</v>
      </c>
      <c r="B16" s="61">
        <v>4</v>
      </c>
      <c r="C16" s="60">
        <f>+'Insumos APC APR'!C19</f>
        <v>574</v>
      </c>
      <c r="D16" s="72" t="str">
        <f>+'Insumos APC APR'!D19</f>
        <v>Vincular  1.000 personas a programas que promuevan la equidad de género y los espacios de participación en ámbitos  políticos, sociales y económicos.</v>
      </c>
      <c r="E16" s="75">
        <f>+'Insumos APC APR'!E19</f>
        <v>0.66666666666666663</v>
      </c>
      <c r="F16" s="60" t="str">
        <f t="shared" si="1"/>
        <v>Medio</v>
      </c>
      <c r="G16" s="77">
        <v>0.24</v>
      </c>
      <c r="H16" s="75">
        <f t="shared" si="2"/>
        <v>0.15999999999999998</v>
      </c>
      <c r="I16" s="79">
        <v>2</v>
      </c>
      <c r="J16" s="50">
        <v>22</v>
      </c>
      <c r="K16" s="75">
        <f t="shared" si="0"/>
        <v>0.68487500000000012</v>
      </c>
      <c r="L16" s="51">
        <v>0.2</v>
      </c>
      <c r="M16" s="75">
        <f t="shared" si="3"/>
        <v>0.13697500000000004</v>
      </c>
      <c r="N16" s="78"/>
      <c r="O16" s="78"/>
      <c r="P16" s="78"/>
      <c r="Q16" s="78"/>
      <c r="R16" s="78"/>
    </row>
    <row r="17" spans="1:18" ht="17.100000000000001" customHeight="1" x14ac:dyDescent="0.25">
      <c r="A17" s="60">
        <v>1</v>
      </c>
      <c r="B17" s="61">
        <v>4</v>
      </c>
      <c r="C17" s="60">
        <f>+'Insumos APC APR'!C20</f>
        <v>575</v>
      </c>
      <c r="D17" s="72" t="str">
        <f>+'Insumos APC APR'!D20</f>
        <v>Vincular 1.000 personas en programas de Prevención, sensibilización social para el reconocimiento de género y diversidad sexual.</v>
      </c>
      <c r="E17" s="75">
        <f>+'Insumos APC APR'!E20</f>
        <v>0.66666666666666663</v>
      </c>
      <c r="F17" s="60" t="str">
        <f t="shared" si="1"/>
        <v>Medio</v>
      </c>
      <c r="G17" s="77">
        <v>0.24</v>
      </c>
      <c r="H17" s="75">
        <f t="shared" si="2"/>
        <v>0.15999999999999998</v>
      </c>
      <c r="I17" s="79">
        <v>3</v>
      </c>
      <c r="J17" s="50">
        <v>24</v>
      </c>
      <c r="K17" s="75">
        <f t="shared" si="0"/>
        <v>0.98875000000000002</v>
      </c>
      <c r="L17" s="51">
        <v>0.24</v>
      </c>
      <c r="M17" s="75">
        <f t="shared" si="3"/>
        <v>0.23729999999999998</v>
      </c>
      <c r="N17" s="78"/>
      <c r="O17" s="78"/>
      <c r="P17" s="78"/>
      <c r="Q17" s="78"/>
      <c r="R17" s="78"/>
    </row>
    <row r="18" spans="1:18" ht="17.100000000000001" customHeight="1" x14ac:dyDescent="0.25">
      <c r="A18" s="60">
        <v>1</v>
      </c>
      <c r="B18" s="61">
        <v>4</v>
      </c>
      <c r="C18" s="60">
        <f>+'Insumos APC APR'!C21</f>
        <v>576</v>
      </c>
      <c r="D18" s="72" t="str">
        <f>+'Insumos APC APR'!D21</f>
        <v>Apoyar 20  iniciativas de las organizaciones, grupos y redes de mujeres</v>
      </c>
      <c r="E18" s="75">
        <f>+'Insumos APC APR'!E21</f>
        <v>0.75</v>
      </c>
      <c r="F18" s="60" t="str">
        <f t="shared" si="1"/>
        <v>Alto</v>
      </c>
      <c r="G18" s="77">
        <v>0.27</v>
      </c>
      <c r="H18" s="75">
        <f t="shared" si="2"/>
        <v>0.20250000000000001</v>
      </c>
      <c r="I18" s="79">
        <v>3</v>
      </c>
      <c r="J18" s="50">
        <v>27</v>
      </c>
      <c r="K18" s="75">
        <f t="shared" si="0"/>
        <v>0.89250000000000007</v>
      </c>
      <c r="L18" s="51">
        <v>0.27</v>
      </c>
      <c r="M18" s="75">
        <f t="shared" si="3"/>
        <v>0.24097500000000002</v>
      </c>
      <c r="N18" s="78"/>
      <c r="O18" s="78"/>
      <c r="P18" s="78"/>
      <c r="Q18" s="78"/>
      <c r="R18" s="78"/>
    </row>
    <row r="19" spans="1:18" ht="17.100000000000001" customHeight="1" x14ac:dyDescent="0.25">
      <c r="A19" s="60">
        <v>1</v>
      </c>
      <c r="B19" s="61">
        <f>+'Insumos APC APR'!B22</f>
        <v>5</v>
      </c>
      <c r="C19" s="60">
        <f>+'Insumos APC APR'!C22</f>
        <v>577</v>
      </c>
      <c r="D19" s="72" t="str">
        <f>+'Insumos APC APR'!D22</f>
        <v>Beneficiar 1.200 personas adultos mayores con la entrega de subsidios en situación de vulnerabilidad (tipo C) 12 meses al año</v>
      </c>
      <c r="E19" s="75">
        <f>+'Insumos APC APR'!E22</f>
        <v>2.625</v>
      </c>
      <c r="F19" s="60" t="str">
        <f t="shared" si="1"/>
        <v>Alto</v>
      </c>
      <c r="G19" s="77">
        <v>0.18</v>
      </c>
      <c r="H19" s="75">
        <f t="shared" si="2"/>
        <v>0.18</v>
      </c>
      <c r="I19" s="79">
        <v>3</v>
      </c>
      <c r="J19" s="50">
        <v>30</v>
      </c>
      <c r="K19" s="75">
        <f t="shared" si="0"/>
        <v>0.91249999999999998</v>
      </c>
      <c r="L19" s="51">
        <v>0.22</v>
      </c>
      <c r="M19" s="75">
        <f t="shared" si="3"/>
        <v>0.20074999999999998</v>
      </c>
      <c r="N19" s="78"/>
      <c r="O19" s="78"/>
      <c r="P19" s="78"/>
      <c r="Q19" s="78"/>
      <c r="R19" s="78"/>
    </row>
    <row r="20" spans="1:18" ht="17.100000000000001" customHeight="1" x14ac:dyDescent="0.25">
      <c r="A20" s="60">
        <v>1</v>
      </c>
      <c r="B20" s="61">
        <v>5</v>
      </c>
      <c r="C20" s="60">
        <f>+'Insumos APC APR'!C23</f>
        <v>578</v>
      </c>
      <c r="D20" s="72" t="str">
        <f>+'Insumos APC APR'!D23</f>
        <v>Vincular  400  personas en campañas de  prevención a la violencia y la delincuencia de  poblaciones en riesgo (jóvenes, barristas, “parches”) y a la prevención de violencias contra las mujeres.</v>
      </c>
      <c r="E20" s="75">
        <f>+'Insumos APC APR'!E23</f>
        <v>1</v>
      </c>
      <c r="F20" s="60" t="str">
        <f t="shared" si="1"/>
        <v>Alto</v>
      </c>
      <c r="G20" s="77">
        <v>0.13</v>
      </c>
      <c r="H20" s="75">
        <f t="shared" si="2"/>
        <v>0.13</v>
      </c>
      <c r="I20" s="79">
        <v>3</v>
      </c>
      <c r="J20" s="50">
        <v>31</v>
      </c>
      <c r="K20" s="75">
        <f t="shared" si="0"/>
        <v>0.71812500000000001</v>
      </c>
      <c r="L20" s="51">
        <v>0.27</v>
      </c>
      <c r="M20" s="75">
        <f t="shared" si="3"/>
        <v>0.19389375</v>
      </c>
      <c r="N20" s="78"/>
      <c r="O20" s="78"/>
      <c r="P20" s="78"/>
      <c r="Q20" s="78"/>
      <c r="R20" s="78"/>
    </row>
    <row r="21" spans="1:18" ht="17.100000000000001" customHeight="1" x14ac:dyDescent="0.25">
      <c r="A21" s="60">
        <v>1</v>
      </c>
      <c r="B21" s="61">
        <v>5</v>
      </c>
      <c r="C21" s="60">
        <f>+'Insumos APC APR'!C24</f>
        <v>579</v>
      </c>
      <c r="D21" s="72" t="str">
        <f>+'Insumos APC APR'!D24</f>
        <v>Apoyar 20 de iniciativas juveniles para el buen uso del tiempo libre</v>
      </c>
      <c r="E21" s="75">
        <f>+'Insumos APC APR'!E24</f>
        <v>0.625</v>
      </c>
      <c r="F21" s="60" t="str">
        <f t="shared" si="1"/>
        <v>Medio</v>
      </c>
      <c r="G21" s="77">
        <v>0.15</v>
      </c>
      <c r="H21" s="75">
        <f t="shared" si="2"/>
        <v>9.375E-2</v>
      </c>
      <c r="I21" s="78"/>
      <c r="J21" s="78"/>
      <c r="K21" s="78"/>
      <c r="L21" s="78"/>
      <c r="M21" s="78"/>
      <c r="N21" s="78"/>
      <c r="O21" s="78"/>
      <c r="P21" s="78"/>
      <c r="Q21" s="78"/>
      <c r="R21" s="78"/>
    </row>
    <row r="22" spans="1:18" ht="17.100000000000001" customHeight="1" x14ac:dyDescent="0.25">
      <c r="A22" s="60">
        <v>1</v>
      </c>
      <c r="B22" s="61">
        <v>5</v>
      </c>
      <c r="C22" s="60">
        <f>+'Insumos APC APR'!C25</f>
        <v>580</v>
      </c>
      <c r="D22" s="72" t="str">
        <f>+'Insumos APC APR'!D25</f>
        <v>Vincular a 100  personas a las Acciones de mejoramiento de la calidad de vida de habitantes de calle y trabajadores (as) sexuales</v>
      </c>
      <c r="E22" s="75">
        <f>+'Insumos APC APR'!E25</f>
        <v>0.66666666666666674</v>
      </c>
      <c r="F22" s="60" t="str">
        <f t="shared" si="1"/>
        <v>Medio</v>
      </c>
      <c r="G22" s="77">
        <v>0.18</v>
      </c>
      <c r="H22" s="75">
        <f t="shared" si="2"/>
        <v>0.12000000000000001</v>
      </c>
      <c r="I22" s="78"/>
      <c r="J22" s="78"/>
      <c r="K22" s="78"/>
      <c r="L22" s="78"/>
      <c r="M22" s="78"/>
      <c r="N22" s="78"/>
      <c r="O22" s="78"/>
      <c r="P22" s="78"/>
      <c r="Q22" s="78"/>
      <c r="R22" s="78"/>
    </row>
    <row r="23" spans="1:18" ht="17.100000000000001" customHeight="1" x14ac:dyDescent="0.25">
      <c r="A23" s="60">
        <v>1</v>
      </c>
      <c r="B23" s="61">
        <v>5</v>
      </c>
      <c r="C23" s="60">
        <f>+'Insumos APC APR'!C26</f>
        <v>581</v>
      </c>
      <c r="D23" s="72" t="str">
        <f>+'Insumos APC APR'!D26</f>
        <v>Vincular a 1.000  personas a  Programas y acciones de promoción de convivencia inter étnica.</v>
      </c>
      <c r="E23" s="75">
        <f>+'Insumos APC APR'!E26</f>
        <v>0.77500000000000002</v>
      </c>
      <c r="F23" s="60" t="str">
        <f t="shared" si="1"/>
        <v>Alto</v>
      </c>
      <c r="G23" s="77">
        <v>0.18</v>
      </c>
      <c r="H23" s="75">
        <f t="shared" si="2"/>
        <v>0.13949999999999999</v>
      </c>
      <c r="I23" s="78"/>
      <c r="J23" s="78"/>
      <c r="K23" s="78"/>
      <c r="L23" s="78"/>
      <c r="M23" s="78"/>
      <c r="N23" s="78"/>
      <c r="O23" s="78"/>
      <c r="P23" s="78"/>
      <c r="Q23" s="78"/>
      <c r="R23" s="78"/>
    </row>
    <row r="24" spans="1:18" ht="17.100000000000001" customHeight="1" x14ac:dyDescent="0.25">
      <c r="A24" s="60">
        <v>1</v>
      </c>
      <c r="B24" s="61">
        <v>5</v>
      </c>
      <c r="C24" s="60">
        <f>+'Insumos APC APR'!C27</f>
        <v>582</v>
      </c>
      <c r="D24" s="72" t="str">
        <f>+'Insumos APC APR'!D27</f>
        <v>Vincular 3.000 personas a las redes protectoras de niños(as), adolescentes, jóvenes y mujeres y lucha contra la estigmatización, promoción de la convivencia escolar al interior de las instituciones educativas y en sus entornos.</v>
      </c>
      <c r="E24" s="75">
        <f>+'Insumos APC APR'!E27</f>
        <v>0.375</v>
      </c>
      <c r="F24" s="60" t="str">
        <f t="shared" si="1"/>
        <v>Medio</v>
      </c>
      <c r="G24" s="77">
        <v>0.18</v>
      </c>
      <c r="H24" s="75">
        <f t="shared" si="2"/>
        <v>6.7500000000000004E-2</v>
      </c>
      <c r="I24" s="78"/>
      <c r="J24" s="78"/>
      <c r="K24" s="78"/>
      <c r="L24" s="78"/>
      <c r="M24" s="78"/>
      <c r="N24" s="78"/>
      <c r="O24" s="78"/>
      <c r="P24" s="78"/>
      <c r="Q24" s="78"/>
      <c r="R24" s="78"/>
    </row>
    <row r="25" spans="1:18" ht="15.95" customHeight="1" x14ac:dyDescent="0.25">
      <c r="A25" s="60">
        <v>1</v>
      </c>
      <c r="B25" s="61">
        <f>+'Insumos APC APR'!B28</f>
        <v>6</v>
      </c>
      <c r="C25" s="60">
        <f>+'Insumos APC APR'!C28</f>
        <v>583</v>
      </c>
      <c r="D25" s="72" t="str">
        <f>+'Insumos APC APR'!D28</f>
        <v xml:space="preserve">Asesorar y acompañar a 500 personas en las acciones de gestión social relacionadas con el desarrollo de proyectos de vivienda, en coordinación con la Alta Consejería para los Derechos de las Víctimas.       </v>
      </c>
      <c r="E25" s="75">
        <f>+'Insumos APC APR'!E28</f>
        <v>0.75</v>
      </c>
      <c r="F25" s="60" t="str">
        <f t="shared" si="1"/>
        <v>Alto</v>
      </c>
      <c r="G25" s="77">
        <v>1</v>
      </c>
      <c r="H25" s="75">
        <f t="shared" si="2"/>
        <v>0.75</v>
      </c>
      <c r="I25" s="78"/>
      <c r="J25" s="78"/>
      <c r="K25" s="78"/>
      <c r="L25" s="78"/>
      <c r="M25" s="78"/>
      <c r="N25" s="78"/>
      <c r="O25" s="78"/>
      <c r="P25" s="78"/>
      <c r="Q25" s="78"/>
      <c r="R25" s="78"/>
    </row>
    <row r="26" spans="1:18" ht="17.100000000000001" customHeight="1" x14ac:dyDescent="0.25">
      <c r="A26" s="60">
        <v>1</v>
      </c>
      <c r="B26" s="61">
        <f>+'Insumos APC APR'!B29</f>
        <v>7</v>
      </c>
      <c r="C26" s="60">
        <f>+'Insumos APC APR'!C29</f>
        <v>584</v>
      </c>
      <c r="D26" s="72" t="str">
        <f>+'Insumos APC APR'!D29</f>
        <v>Beneficiar 1.000  personas con programas de Gestión, acompañamiento y fortalecimiento de estrategias de inclusión social para Justicia formal, informal, comunitaria y resolución alternativa de conflictos.</v>
      </c>
      <c r="E26" s="75">
        <f>+'Insumos APC APR'!E29</f>
        <v>1</v>
      </c>
      <c r="F26" s="60" t="str">
        <f t="shared" si="1"/>
        <v>Alto</v>
      </c>
      <c r="G26" s="77">
        <v>0.48</v>
      </c>
      <c r="H26" s="75">
        <f t="shared" si="2"/>
        <v>0.48</v>
      </c>
      <c r="I26" s="78"/>
      <c r="J26" s="78"/>
      <c r="K26" s="78"/>
      <c r="L26" s="78"/>
      <c r="M26" s="78"/>
      <c r="N26" s="78"/>
      <c r="O26" s="78"/>
      <c r="P26" s="78"/>
      <c r="Q26" s="78"/>
      <c r="R26" s="78"/>
    </row>
    <row r="27" spans="1:18" ht="17.100000000000001" customHeight="1" x14ac:dyDescent="0.25">
      <c r="A27" s="60">
        <v>1</v>
      </c>
      <c r="B27" s="61">
        <v>7</v>
      </c>
      <c r="C27" s="60">
        <f>+'Insumos APC APR'!C30</f>
        <v>585</v>
      </c>
      <c r="D27" s="72" t="str">
        <f>+'Insumos APC APR'!D30</f>
        <v>Vincular  1.000  personas en campañas de comunicación, cultural y pedagógica, sobre los derechos de las victimas, la paz y la reconciliación.</v>
      </c>
      <c r="E27" s="75">
        <f>+'Insumos APC APR'!E30</f>
        <v>1</v>
      </c>
      <c r="F27" s="60" t="str">
        <f t="shared" si="1"/>
        <v>Alto</v>
      </c>
      <c r="G27" s="77">
        <v>0.52</v>
      </c>
      <c r="H27" s="75">
        <f t="shared" si="2"/>
        <v>0.52</v>
      </c>
      <c r="I27" s="78"/>
      <c r="J27" s="78"/>
      <c r="K27" s="78"/>
      <c r="L27" s="78"/>
      <c r="M27" s="78"/>
      <c r="N27" s="78"/>
      <c r="O27" s="78"/>
      <c r="P27" s="78"/>
      <c r="Q27" s="78"/>
      <c r="R27" s="78"/>
    </row>
    <row r="28" spans="1:18" ht="17.100000000000001" customHeight="1" x14ac:dyDescent="0.25">
      <c r="A28" s="60">
        <v>1</v>
      </c>
      <c r="B28" s="61">
        <f>+'Insumos APC APR'!B31</f>
        <v>8</v>
      </c>
      <c r="C28" s="60">
        <f>+'Insumos APC APR'!C31</f>
        <v>586</v>
      </c>
      <c r="D28" s="72" t="str">
        <f>+'Insumos APC APR'!D31</f>
        <v>Vincular 3000  personas a eventos en espacios de expresión cultural y artística</v>
      </c>
      <c r="E28" s="75">
        <f>+'Insumos APC APR'!E31</f>
        <v>1</v>
      </c>
      <c r="F28" s="60" t="str">
        <f t="shared" si="1"/>
        <v>Alto</v>
      </c>
      <c r="G28" s="77">
        <v>0.08</v>
      </c>
      <c r="H28" s="75">
        <f t="shared" si="2"/>
        <v>0.08</v>
      </c>
      <c r="I28" s="78"/>
      <c r="J28" s="78"/>
      <c r="K28" s="78"/>
      <c r="L28" s="78"/>
      <c r="M28" s="78"/>
      <c r="N28" s="78"/>
      <c r="O28" s="78"/>
      <c r="P28" s="78"/>
      <c r="Q28" s="78"/>
      <c r="R28" s="78"/>
    </row>
    <row r="29" spans="1:18" ht="17.100000000000001" customHeight="1" x14ac:dyDescent="0.25">
      <c r="A29" s="60">
        <v>1</v>
      </c>
      <c r="B29" s="61">
        <v>8</v>
      </c>
      <c r="C29" s="60">
        <f>+'Insumos APC APR'!C32</f>
        <v>587</v>
      </c>
      <c r="D29" s="72" t="str">
        <f>+'Insumos APC APR'!D32</f>
        <v>Mantener  4 murales de la localidad que hacen parte de patrimonio cultural e histórico.</v>
      </c>
      <c r="E29" s="75">
        <f>+'Insumos APC APR'!E32</f>
        <v>0.33333333333333331</v>
      </c>
      <c r="F29" s="60" t="str">
        <f t="shared" si="1"/>
        <v>Medio</v>
      </c>
      <c r="G29" s="77">
        <v>0.04</v>
      </c>
      <c r="H29" s="75">
        <f t="shared" si="2"/>
        <v>1.3333333333333332E-2</v>
      </c>
      <c r="I29" s="78"/>
      <c r="J29" s="78"/>
      <c r="K29" s="78"/>
      <c r="L29" s="78"/>
      <c r="M29" s="78"/>
      <c r="N29" s="78"/>
      <c r="O29" s="78"/>
      <c r="P29" s="78"/>
      <c r="Q29" s="78"/>
      <c r="R29" s="78"/>
    </row>
    <row r="30" spans="1:18" ht="17.100000000000001" customHeight="1" x14ac:dyDescent="0.25">
      <c r="A30" s="60">
        <v>1</v>
      </c>
      <c r="B30" s="61">
        <v>8</v>
      </c>
      <c r="C30" s="60">
        <f>+'Insumos APC APR'!C33</f>
        <v>588</v>
      </c>
      <c r="D30" s="72" t="str">
        <f>+'Insumos APC APR'!D33</f>
        <v>Mantener 4 parques vecinales y/o de bolsillo</v>
      </c>
      <c r="E30" s="75">
        <f>+'Insumos APC APR'!E33</f>
        <v>2.6875</v>
      </c>
      <c r="F30" s="60" t="str">
        <f t="shared" si="1"/>
        <v>Alto</v>
      </c>
      <c r="G30" s="77">
        <v>0.09</v>
      </c>
      <c r="H30" s="75">
        <f t="shared" si="2"/>
        <v>0.09</v>
      </c>
      <c r="I30" s="78"/>
      <c r="J30" s="78"/>
      <c r="K30" s="78"/>
      <c r="L30" s="78"/>
      <c r="M30" s="78"/>
      <c r="N30" s="78"/>
      <c r="O30" s="78"/>
      <c r="P30" s="78"/>
      <c r="Q30" s="78"/>
      <c r="R30" s="78"/>
    </row>
    <row r="31" spans="1:18" ht="17.100000000000001" customHeight="1" x14ac:dyDescent="0.25">
      <c r="A31" s="60">
        <v>1</v>
      </c>
      <c r="B31" s="61">
        <v>8</v>
      </c>
      <c r="C31" s="60">
        <f>+'Insumos APC APR'!C34</f>
        <v>589</v>
      </c>
      <c r="D31" s="72" t="str">
        <f>+'Insumos APC APR'!D34</f>
        <v>Construir  2  parques vecinales y/o de bolsillo</v>
      </c>
      <c r="E31" s="75">
        <f>+'Insumos APC APR'!E34</f>
        <v>2.5</v>
      </c>
      <c r="F31" s="60" t="str">
        <f t="shared" si="1"/>
        <v>Alto</v>
      </c>
      <c r="G31" s="77">
        <v>0.09</v>
      </c>
      <c r="H31" s="75">
        <f t="shared" si="2"/>
        <v>0.09</v>
      </c>
      <c r="I31" s="78"/>
      <c r="J31" s="78"/>
      <c r="K31" s="78"/>
      <c r="L31" s="78"/>
      <c r="M31" s="78"/>
      <c r="N31" s="78"/>
      <c r="O31" s="78"/>
      <c r="P31" s="78"/>
      <c r="Q31" s="78"/>
      <c r="R31" s="78"/>
    </row>
    <row r="32" spans="1:18" ht="17.100000000000001" customHeight="1" x14ac:dyDescent="0.25">
      <c r="A32" s="60">
        <v>1</v>
      </c>
      <c r="B32" s="61">
        <v>8</v>
      </c>
      <c r="C32" s="60">
        <f>+'Insumos APC APR'!C35</f>
        <v>590</v>
      </c>
      <c r="D32" s="72" t="str">
        <f>+'Insumos APC APR'!D35</f>
        <v>Dotar 3 parques vecinales y/o de bolsillo</v>
      </c>
      <c r="E32" s="75">
        <f>+'Insumos APC APR'!E35</f>
        <v>3.3333333333333335</v>
      </c>
      <c r="F32" s="60" t="str">
        <f t="shared" si="1"/>
        <v>Alto</v>
      </c>
      <c r="G32" s="77">
        <v>0.09</v>
      </c>
      <c r="H32" s="75">
        <f t="shared" si="2"/>
        <v>0.09</v>
      </c>
      <c r="I32" s="78"/>
      <c r="J32" s="78"/>
      <c r="K32" s="78"/>
      <c r="L32" s="78"/>
      <c r="M32" s="78"/>
      <c r="N32" s="78"/>
      <c r="O32" s="78"/>
      <c r="P32" s="78"/>
      <c r="Q32" s="78"/>
      <c r="R32" s="78"/>
    </row>
    <row r="33" spans="1:18" ht="17.100000000000001" customHeight="1" x14ac:dyDescent="0.25">
      <c r="A33" s="60">
        <v>1</v>
      </c>
      <c r="B33" s="61">
        <v>8</v>
      </c>
      <c r="C33" s="60">
        <f>+'Insumos APC APR'!C36</f>
        <v>591</v>
      </c>
      <c r="D33" s="72" t="str">
        <f>+'Insumos APC APR'!D36</f>
        <v>Dotar 1  equipamiento o escenario cultural publico</v>
      </c>
      <c r="E33" s="75">
        <f>+'Insumos APC APR'!E36</f>
        <v>1</v>
      </c>
      <c r="F33" s="60" t="str">
        <f t="shared" si="1"/>
        <v>Alto</v>
      </c>
      <c r="G33" s="77">
        <v>0.09</v>
      </c>
      <c r="H33" s="75">
        <f t="shared" si="2"/>
        <v>0.09</v>
      </c>
      <c r="I33" s="78"/>
      <c r="J33" s="78"/>
      <c r="K33" s="78"/>
      <c r="L33" s="78"/>
      <c r="M33" s="78"/>
      <c r="N33" s="78"/>
      <c r="O33" s="78"/>
      <c r="P33" s="78"/>
      <c r="Q33" s="78"/>
      <c r="R33" s="78"/>
    </row>
    <row r="34" spans="1:18" ht="17.100000000000001" customHeight="1" x14ac:dyDescent="0.25">
      <c r="A34" s="60">
        <v>1</v>
      </c>
      <c r="B34" s="61">
        <v>8</v>
      </c>
      <c r="C34" s="60">
        <f>+'Insumos APC APR'!C37</f>
        <v>592</v>
      </c>
      <c r="D34" s="72" t="str">
        <f>+'Insumos APC APR'!D37</f>
        <v>Vincular a 2.500 personas en programas relacionados con derechos culturales, realización de actividades artísticas y patrimoniales en espacios públicos para la apropiación de territorios culturalmente significativos de la localidad</v>
      </c>
      <c r="E34" s="75">
        <f>+'Insumos APC APR'!E37</f>
        <v>1.0265</v>
      </c>
      <c r="F34" s="60" t="str">
        <f t="shared" si="1"/>
        <v>Alto</v>
      </c>
      <c r="G34" s="77">
        <v>0.1</v>
      </c>
      <c r="H34" s="75">
        <f t="shared" si="2"/>
        <v>0.1</v>
      </c>
      <c r="I34" s="78"/>
      <c r="J34" s="78"/>
      <c r="K34" s="78"/>
      <c r="L34" s="78"/>
      <c r="M34" s="78"/>
      <c r="N34" s="78"/>
      <c r="O34" s="78"/>
      <c r="P34" s="78"/>
      <c r="Q34" s="78"/>
      <c r="R34" s="78"/>
    </row>
    <row r="35" spans="1:18" ht="17.100000000000001" customHeight="1" x14ac:dyDescent="0.25">
      <c r="A35" s="60">
        <v>1</v>
      </c>
      <c r="B35" s="61">
        <v>8</v>
      </c>
      <c r="C35" s="60">
        <f>+'Insumos APC APR'!C38</f>
        <v>593</v>
      </c>
      <c r="D35" s="72" t="str">
        <f>+'Insumos APC APR'!D38</f>
        <v>Apoyar 10  iniciativas que promuevan la recuperación de las memorias ancestrales, étnicas, territoriales y de practicas culturales, artísticas y patrimoniales de Suba de expositores artísticos, culturales y patrimoniales.</v>
      </c>
      <c r="E35" s="75">
        <f>+'Insumos APC APR'!E38</f>
        <v>0.5</v>
      </c>
      <c r="F35" s="60" t="str">
        <f t="shared" si="1"/>
        <v>Medio</v>
      </c>
      <c r="G35" s="77">
        <v>7.0000000000000007E-2</v>
      </c>
      <c r="H35" s="75">
        <f t="shared" si="2"/>
        <v>3.5000000000000003E-2</v>
      </c>
      <c r="I35" s="78"/>
      <c r="J35" s="78"/>
      <c r="K35" s="78"/>
      <c r="L35" s="78"/>
      <c r="M35" s="78"/>
      <c r="N35" s="78"/>
      <c r="O35" s="78"/>
      <c r="P35" s="78"/>
      <c r="Q35" s="78"/>
      <c r="R35" s="78"/>
    </row>
    <row r="36" spans="1:18" ht="17.100000000000001" customHeight="1" x14ac:dyDescent="0.25">
      <c r="A36" s="60">
        <v>1</v>
      </c>
      <c r="B36" s="61">
        <v>8</v>
      </c>
      <c r="C36" s="60">
        <f>+'Insumos APC APR'!C39</f>
        <v>594</v>
      </c>
      <c r="D36" s="72" t="str">
        <f>+'Insumos APC APR'!D39</f>
        <v>Vincular 10.000 personas en actividades físicas en parques, lúdicas y recreativas  en espacios públicos de la localidad</v>
      </c>
      <c r="E36" s="75">
        <f>+'Insumos APC APR'!E39</f>
        <v>0.79500000000000004</v>
      </c>
      <c r="F36" s="60" t="str">
        <f t="shared" si="1"/>
        <v>Alto</v>
      </c>
      <c r="G36" s="77">
        <v>0.09</v>
      </c>
      <c r="H36" s="75">
        <f t="shared" si="2"/>
        <v>7.1550000000000002E-2</v>
      </c>
      <c r="I36" s="78"/>
      <c r="J36" s="78"/>
      <c r="K36" s="78"/>
      <c r="L36" s="78"/>
      <c r="M36" s="78"/>
      <c r="N36" s="78"/>
      <c r="O36" s="78"/>
      <c r="P36" s="78"/>
      <c r="Q36" s="78"/>
      <c r="R36" s="78"/>
    </row>
    <row r="37" spans="1:18" ht="17.100000000000001" customHeight="1" x14ac:dyDescent="0.25">
      <c r="A37" s="60">
        <v>1</v>
      </c>
      <c r="B37" s="61">
        <v>8</v>
      </c>
      <c r="C37" s="60">
        <f>+'Insumos APC APR'!C40</f>
        <v>595</v>
      </c>
      <c r="D37" s="72" t="str">
        <f>+'Insumos APC APR'!D40</f>
        <v>Capacitar a 2.500 personas en formación artística  informal y aficionada por ciclo vital</v>
      </c>
      <c r="E37" s="75">
        <f>+'Insumos APC APR'!E40</f>
        <v>1.1399999999999999</v>
      </c>
      <c r="F37" s="60" t="str">
        <f t="shared" si="1"/>
        <v>Alto</v>
      </c>
      <c r="G37" s="77">
        <v>0.09</v>
      </c>
      <c r="H37" s="75">
        <f t="shared" si="2"/>
        <v>0.09</v>
      </c>
      <c r="I37" s="78"/>
      <c r="J37" s="78"/>
      <c r="K37" s="78"/>
      <c r="L37" s="78"/>
      <c r="M37" s="78"/>
      <c r="N37" s="78"/>
      <c r="O37" s="78"/>
      <c r="P37" s="78"/>
      <c r="Q37" s="78"/>
      <c r="R37" s="78"/>
    </row>
    <row r="38" spans="1:18" ht="17.100000000000001" customHeight="1" x14ac:dyDescent="0.25">
      <c r="A38" s="60">
        <v>1</v>
      </c>
      <c r="B38" s="61">
        <v>8</v>
      </c>
      <c r="C38" s="60">
        <f>+'Insumos APC APR'!C41</f>
        <v>596</v>
      </c>
      <c r="D38" s="72" t="str">
        <f>+'Insumos APC APR'!D41</f>
        <v>Apoyar 30  iniciativas de escuelas de formación deportiva</v>
      </c>
      <c r="E38" s="75">
        <f>+'Insumos APC APR'!E41</f>
        <v>0.75</v>
      </c>
      <c r="F38" s="60" t="str">
        <f t="shared" si="1"/>
        <v>Alto</v>
      </c>
      <c r="G38" s="77">
        <v>0.08</v>
      </c>
      <c r="H38" s="75">
        <f t="shared" si="2"/>
        <v>0.06</v>
      </c>
      <c r="I38" s="78"/>
      <c r="J38" s="78"/>
      <c r="K38" s="78"/>
      <c r="L38" s="78"/>
      <c r="M38" s="78"/>
      <c r="N38" s="78"/>
      <c r="O38" s="78"/>
      <c r="P38" s="78"/>
      <c r="Q38" s="78"/>
      <c r="R38" s="78"/>
    </row>
    <row r="39" spans="1:18" ht="17.100000000000001" customHeight="1" x14ac:dyDescent="0.25">
      <c r="A39" s="60">
        <v>1</v>
      </c>
      <c r="B39" s="61">
        <v>8</v>
      </c>
      <c r="C39" s="60">
        <f>+'Insumos APC APR'!C42</f>
        <v>597</v>
      </c>
      <c r="D39" s="72" t="str">
        <f>+'Insumos APC APR'!D42</f>
        <v>Realizar 50 dotaciones de  materiales y elementos para la práctica recreativa y deportiva local</v>
      </c>
      <c r="E39" s="75">
        <f>+'Insumos APC APR'!E42</f>
        <v>0.95</v>
      </c>
      <c r="F39" s="60" t="str">
        <f t="shared" si="1"/>
        <v>Alto</v>
      </c>
      <c r="G39" s="77">
        <v>0.09</v>
      </c>
      <c r="H39" s="75">
        <f t="shared" si="2"/>
        <v>8.5499999999999993E-2</v>
      </c>
      <c r="I39" s="78"/>
      <c r="J39" s="78"/>
      <c r="K39" s="78"/>
      <c r="L39" s="78"/>
      <c r="M39" s="78"/>
      <c r="N39" s="78"/>
      <c r="O39" s="78"/>
      <c r="P39" s="78"/>
      <c r="Q39" s="78"/>
      <c r="R39" s="78"/>
    </row>
    <row r="40" spans="1:18" ht="17.100000000000001" customHeight="1" x14ac:dyDescent="0.25">
      <c r="A40" s="60">
        <v>1</v>
      </c>
      <c r="B40" s="61">
        <f>+'Insumos APC APR'!B43</f>
        <v>10</v>
      </c>
      <c r="C40" s="60">
        <f>+'Insumos APC APR'!C43</f>
        <v>598</v>
      </c>
      <c r="D40" s="72" t="str">
        <f>+'Insumos APC APR'!D43</f>
        <v>Asesorar y acompañar 100 personas (25 unidades familiares) para el acceso a soluciones de vivienda  rural</v>
      </c>
      <c r="E40" s="75">
        <f>+'Insumos APC APR'!E43</f>
        <v>0</v>
      </c>
      <c r="F40" s="60" t="str">
        <f t="shared" si="1"/>
        <v>Bajo</v>
      </c>
      <c r="G40" s="77">
        <v>1</v>
      </c>
      <c r="H40" s="75">
        <f t="shared" si="2"/>
        <v>0</v>
      </c>
      <c r="I40" s="78"/>
      <c r="J40" s="78"/>
      <c r="K40" s="78"/>
      <c r="L40" s="78"/>
      <c r="M40" s="78"/>
      <c r="N40" s="78"/>
      <c r="O40" s="78"/>
      <c r="P40" s="78"/>
      <c r="Q40" s="78"/>
      <c r="R40" s="78"/>
    </row>
    <row r="41" spans="1:18" ht="17.100000000000001" customHeight="1" x14ac:dyDescent="0.25">
      <c r="A41" s="60">
        <v>1</v>
      </c>
      <c r="B41" s="61">
        <f>+'Insumos APC APR'!B44</f>
        <v>15</v>
      </c>
      <c r="C41" s="60">
        <f>+'Insumos APC APR'!C44</f>
        <v>599</v>
      </c>
      <c r="D41" s="72" t="str">
        <f>+'Insumos APC APR'!D44</f>
        <v>Asesorar y acompañar a 200  personas en el acceso de solución de vivienda barrial y rural.</v>
      </c>
      <c r="E41" s="75">
        <f>+'Insumos APC APR'!E44</f>
        <v>2.4249999999999998</v>
      </c>
      <c r="F41" s="60" t="str">
        <f t="shared" si="1"/>
        <v>Alto</v>
      </c>
      <c r="G41" s="77">
        <v>0.46</v>
      </c>
      <c r="H41" s="75">
        <f t="shared" si="2"/>
        <v>0.46</v>
      </c>
      <c r="I41" s="78"/>
      <c r="J41" s="78"/>
      <c r="K41" s="78"/>
      <c r="L41" s="78"/>
      <c r="M41" s="78"/>
      <c r="N41" s="78"/>
      <c r="O41" s="78"/>
      <c r="P41" s="78"/>
      <c r="Q41" s="78"/>
      <c r="R41" s="78"/>
    </row>
    <row r="42" spans="1:18" ht="17.100000000000001" customHeight="1" x14ac:dyDescent="0.25">
      <c r="A42" s="60">
        <v>1</v>
      </c>
      <c r="B42" s="61">
        <v>15</v>
      </c>
      <c r="C42" s="60">
        <f>+'Insumos APC APR'!C45</f>
        <v>600</v>
      </c>
      <c r="D42" s="72" t="str">
        <f>+'Insumos APC APR'!D45</f>
        <v>Beneficiar a 1.000  personas con acciones de promoción  en los procesos de  regularización de barrios.</v>
      </c>
      <c r="E42" s="75">
        <f>+'Insumos APC APR'!E45</f>
        <v>0.625</v>
      </c>
      <c r="F42" s="60" t="str">
        <f t="shared" si="1"/>
        <v>Medio</v>
      </c>
      <c r="G42" s="77">
        <v>0.54</v>
      </c>
      <c r="H42" s="75">
        <f t="shared" si="2"/>
        <v>0.33750000000000002</v>
      </c>
      <c r="I42" s="78"/>
      <c r="J42" s="78"/>
      <c r="K42" s="78"/>
      <c r="L42" s="78"/>
      <c r="M42" s="78"/>
      <c r="N42" s="78"/>
      <c r="O42" s="78"/>
      <c r="P42" s="78"/>
      <c r="Q42" s="78"/>
      <c r="R42" s="78"/>
    </row>
    <row r="43" spans="1:18" ht="17.100000000000001" customHeight="1" x14ac:dyDescent="0.25">
      <c r="A43" s="60">
        <v>2</v>
      </c>
      <c r="B43" s="61">
        <f>+'Insumos APC APR'!B46</f>
        <v>17</v>
      </c>
      <c r="C43" s="60">
        <f>+'Insumos APC APR'!C46</f>
        <v>601</v>
      </c>
      <c r="D43" s="72" t="str">
        <f>+'Insumos APC APR'!D46</f>
        <v xml:space="preserve"> Vincular a 500 habitantes en campañas y acciones de sensibilización, promoción, prevención para la  recuperación, preservación  monitoreo y control urbano y rural sobre los factores que afectan la calidad del agua de las micro cuencas y subcuenca del río Bogotá.</v>
      </c>
      <c r="E43" s="75">
        <f>+'Insumos APC APR'!E46</f>
        <v>1.75</v>
      </c>
      <c r="F43" s="60" t="str">
        <f t="shared" si="1"/>
        <v>Alto</v>
      </c>
      <c r="G43" s="77">
        <v>0.11</v>
      </c>
      <c r="H43" s="75">
        <f t="shared" si="2"/>
        <v>0.11</v>
      </c>
      <c r="I43" s="78"/>
      <c r="J43" s="78"/>
      <c r="K43" s="78"/>
      <c r="L43" s="78"/>
      <c r="M43" s="78"/>
      <c r="N43" s="78"/>
      <c r="O43" s="78"/>
      <c r="P43" s="78"/>
      <c r="Q43" s="78"/>
      <c r="R43" s="78"/>
    </row>
    <row r="44" spans="1:18" ht="17.100000000000001" customHeight="1" x14ac:dyDescent="0.25">
      <c r="A44" s="60">
        <v>2</v>
      </c>
      <c r="B44" s="61">
        <v>17</v>
      </c>
      <c r="C44" s="60">
        <f>+'Insumos APC APR'!C47</f>
        <v>602</v>
      </c>
      <c r="D44" s="72" t="str">
        <f>+'Insumos APC APR'!D47</f>
        <v>Vincular a 500 personas a procesos participativos de gestión para la recuperación física de ecosistemas y procesos de formación y gestión ambiental, orientados a la resignificación y protección del territorio del agua.</v>
      </c>
      <c r="E44" s="75">
        <f>+'Insumos APC APR'!E47</f>
        <v>1.6</v>
      </c>
      <c r="F44" s="60" t="str">
        <f t="shared" si="1"/>
        <v>Alto</v>
      </c>
      <c r="G44" s="77">
        <v>0.11</v>
      </c>
      <c r="H44" s="75">
        <f t="shared" si="2"/>
        <v>0.11</v>
      </c>
      <c r="I44" s="78"/>
      <c r="J44" s="78"/>
      <c r="K44" s="78"/>
      <c r="L44" s="78"/>
      <c r="M44" s="78"/>
      <c r="N44" s="78"/>
      <c r="O44" s="78"/>
      <c r="P44" s="78"/>
      <c r="Q44" s="78"/>
      <c r="R44" s="78"/>
    </row>
    <row r="45" spans="1:18" ht="17.100000000000001" customHeight="1" x14ac:dyDescent="0.25">
      <c r="A45" s="60">
        <v>2</v>
      </c>
      <c r="B45" s="61">
        <v>17</v>
      </c>
      <c r="C45" s="60">
        <f>+'Insumos APC APR'!C48</f>
        <v>603</v>
      </c>
      <c r="D45" s="72" t="str">
        <f>+'Insumos APC APR'!D48</f>
        <v>Apoyar 10 iniciativas de la comunidad que promuevan la apropiación del espacio público y la conservación de los espacios del agua.</v>
      </c>
      <c r="E45" s="75">
        <f>+'Insumos APC APR'!E48</f>
        <v>1</v>
      </c>
      <c r="F45" s="60" t="str">
        <f t="shared" si="1"/>
        <v>Alto</v>
      </c>
      <c r="G45" s="77">
        <v>0.11</v>
      </c>
      <c r="H45" s="75">
        <f t="shared" si="2"/>
        <v>0.11</v>
      </c>
      <c r="I45" s="78"/>
      <c r="J45" s="78"/>
      <c r="K45" s="78"/>
      <c r="L45" s="78"/>
      <c r="M45" s="78"/>
      <c r="N45" s="78"/>
      <c r="O45" s="78"/>
      <c r="P45" s="78"/>
      <c r="Q45" s="78"/>
      <c r="R45" s="78"/>
    </row>
    <row r="46" spans="1:18" ht="17.100000000000001" customHeight="1" x14ac:dyDescent="0.25">
      <c r="A46" s="60">
        <v>2</v>
      </c>
      <c r="B46" s="61">
        <v>17</v>
      </c>
      <c r="C46" s="60">
        <f>+'Insumos APC APR'!C49</f>
        <v>604</v>
      </c>
      <c r="D46" s="72" t="str">
        <f>+'Insumos APC APR'!D49</f>
        <v>Vincular 500 personas en campañas y acciones integrales de resignificación, sensibilización, promoción y prevención para la  recuperación, preservación y conservación de los espacios del agua, favoreciendo la conectividad entre cerros, humedales, vallados y río Bogotá.</v>
      </c>
      <c r="E46" s="75">
        <f>+'Insumos APC APR'!E49</f>
        <v>1.75</v>
      </c>
      <c r="F46" s="60" t="str">
        <f t="shared" si="1"/>
        <v>Alto</v>
      </c>
      <c r="G46" s="77">
        <v>0.11</v>
      </c>
      <c r="H46" s="75">
        <f t="shared" si="2"/>
        <v>0.11</v>
      </c>
      <c r="I46" s="78"/>
      <c r="J46" s="78"/>
      <c r="K46" s="78"/>
      <c r="L46" s="78"/>
      <c r="M46" s="78"/>
      <c r="N46" s="78"/>
      <c r="O46" s="78"/>
      <c r="P46" s="78"/>
      <c r="Q46" s="78"/>
      <c r="R46" s="78"/>
    </row>
    <row r="47" spans="1:18" ht="17.100000000000001" customHeight="1" x14ac:dyDescent="0.25">
      <c r="A47" s="60">
        <v>2</v>
      </c>
      <c r="B47" s="61">
        <v>17</v>
      </c>
      <c r="C47" s="60">
        <f>+'Insumos APC APR'!C50</f>
        <v>605</v>
      </c>
      <c r="D47" s="72" t="str">
        <f>+'Insumos APC APR'!D50</f>
        <v>Vincular a 500  personas  en procesos pedagógicos, campañas y acciones integrales de resignificación, sensibilización, promoción y prevención para la  recuperación, preservación, conservación  y valoración de los espacios del agua articulados con la reserva forestal Tomas Van de Hammen.</v>
      </c>
      <c r="E47" s="75">
        <f>+'Insumos APC APR'!E50</f>
        <v>1.75</v>
      </c>
      <c r="F47" s="60" t="str">
        <f t="shared" si="1"/>
        <v>Alto</v>
      </c>
      <c r="G47" s="77">
        <v>0.12</v>
      </c>
      <c r="H47" s="75">
        <f t="shared" si="2"/>
        <v>0.12</v>
      </c>
      <c r="I47" s="78"/>
      <c r="J47" s="78"/>
      <c r="K47" s="78"/>
      <c r="L47" s="78"/>
      <c r="M47" s="78"/>
      <c r="N47" s="78"/>
      <c r="O47" s="78"/>
      <c r="P47" s="78"/>
      <c r="Q47" s="78"/>
      <c r="R47" s="78"/>
    </row>
    <row r="48" spans="1:18" ht="17.100000000000001" customHeight="1" x14ac:dyDescent="0.25">
      <c r="A48" s="60">
        <v>2</v>
      </c>
      <c r="B48" s="61">
        <v>17</v>
      </c>
      <c r="C48" s="60">
        <f>+'Insumos APC APR'!C51</f>
        <v>606</v>
      </c>
      <c r="D48" s="72" t="str">
        <f>+'Insumos APC APR'!D51</f>
        <v>Vincular a 300 de personas en programas pedagógicos orientados a la resignificación del agua y la potencialización ambiental del territorio Borde Norte  promoviendo su   uso con  responsabilidad  frente  al cambio climático.</v>
      </c>
      <c r="E48" s="75">
        <f>+'Insumos APC APR'!E51</f>
        <v>2.2708333333333335</v>
      </c>
      <c r="F48" s="60" t="str">
        <f t="shared" si="1"/>
        <v>Alto</v>
      </c>
      <c r="G48" s="77">
        <v>0.11</v>
      </c>
      <c r="H48" s="75">
        <f t="shared" si="2"/>
        <v>0.11</v>
      </c>
      <c r="I48" s="78"/>
      <c r="J48" s="78"/>
      <c r="K48" s="78"/>
      <c r="L48" s="78"/>
      <c r="M48" s="78"/>
      <c r="N48" s="78"/>
      <c r="O48" s="78"/>
      <c r="P48" s="78"/>
      <c r="Q48" s="78"/>
      <c r="R48" s="78"/>
    </row>
    <row r="49" spans="1:18" ht="17.100000000000001" customHeight="1" x14ac:dyDescent="0.25">
      <c r="A49" s="60">
        <v>2</v>
      </c>
      <c r="B49" s="61">
        <v>17</v>
      </c>
      <c r="C49" s="60">
        <f>+'Insumos APC APR'!C52</f>
        <v>607</v>
      </c>
      <c r="D49" s="72" t="str">
        <f>+'Insumos APC APR'!D52</f>
        <v>Realizar el monitoreo de especies nativas de fauna y flora en 5 humedales de la localidad</v>
      </c>
      <c r="E49" s="75">
        <f>+'Insumos APC APR'!E52</f>
        <v>0</v>
      </c>
      <c r="F49" s="60" t="str">
        <f t="shared" si="1"/>
        <v>Bajo</v>
      </c>
      <c r="G49" s="77">
        <v>0.12</v>
      </c>
      <c r="H49" s="75">
        <f t="shared" si="2"/>
        <v>0</v>
      </c>
      <c r="I49" s="78"/>
      <c r="J49" s="78"/>
      <c r="K49" s="78"/>
      <c r="L49" s="78"/>
      <c r="M49" s="78"/>
      <c r="N49" s="78"/>
      <c r="O49" s="78"/>
      <c r="P49" s="78"/>
      <c r="Q49" s="78"/>
      <c r="R49" s="78"/>
    </row>
    <row r="50" spans="1:18" ht="17.100000000000001" customHeight="1" x14ac:dyDescent="0.25">
      <c r="A50" s="60">
        <v>2</v>
      </c>
      <c r="B50" s="61">
        <v>17</v>
      </c>
      <c r="C50" s="60">
        <f>+'Insumos APC APR'!C53</f>
        <v>608</v>
      </c>
      <c r="D50" s="72" t="str">
        <f>+'Insumos APC APR'!D53</f>
        <v>Sensibilizar a 500  personas sobre contaminación atmosférica, componentes visuales, sonoros y de calidad del aire.</v>
      </c>
      <c r="E50" s="75">
        <f>+'Insumos APC APR'!E53</f>
        <v>1.45</v>
      </c>
      <c r="F50" s="60" t="str">
        <f t="shared" si="1"/>
        <v>Alto</v>
      </c>
      <c r="G50" s="77">
        <v>0.12</v>
      </c>
      <c r="H50" s="75">
        <f t="shared" si="2"/>
        <v>0.12</v>
      </c>
      <c r="I50" s="78"/>
      <c r="J50" s="78"/>
      <c r="K50" s="78"/>
      <c r="L50" s="78"/>
      <c r="M50" s="78"/>
      <c r="N50" s="78"/>
      <c r="O50" s="78"/>
      <c r="P50" s="78"/>
      <c r="Q50" s="78"/>
      <c r="R50" s="78"/>
    </row>
    <row r="51" spans="1:18" ht="17.100000000000001" customHeight="1" x14ac:dyDescent="0.25">
      <c r="A51" s="60">
        <v>2</v>
      </c>
      <c r="B51" s="61">
        <v>17</v>
      </c>
      <c r="C51" s="60">
        <f>+'Insumos APC APR'!C54</f>
        <v>609</v>
      </c>
      <c r="D51" s="72" t="str">
        <f>+'Insumos APC APR'!D54</f>
        <v>Vincular a 200 personas a aulas ambientales en escala local, articuladas con el Jardín Botánico.</v>
      </c>
      <c r="E51" s="75">
        <f>+'Insumos APC APR'!E54</f>
        <v>2.125</v>
      </c>
      <c r="F51" s="60" t="str">
        <f t="shared" si="1"/>
        <v>Alto</v>
      </c>
      <c r="G51" s="77">
        <v>0.09</v>
      </c>
      <c r="H51" s="75">
        <f t="shared" si="2"/>
        <v>0.09</v>
      </c>
      <c r="I51" s="78"/>
      <c r="J51" s="78"/>
      <c r="K51" s="78"/>
      <c r="L51" s="78"/>
      <c r="M51" s="78"/>
      <c r="N51" s="78"/>
      <c r="O51" s="78"/>
      <c r="P51" s="78"/>
      <c r="Q51" s="78"/>
      <c r="R51" s="78"/>
    </row>
    <row r="52" spans="1:18" ht="17.100000000000001" customHeight="1" x14ac:dyDescent="0.25">
      <c r="A52" s="60">
        <v>2</v>
      </c>
      <c r="B52" s="61">
        <f>+'Insumos APC APR'!B55</f>
        <v>19</v>
      </c>
      <c r="C52" s="60">
        <f>+'Insumos APC APR'!C55</f>
        <v>610</v>
      </c>
      <c r="D52" s="72" t="str">
        <f>+'Insumos APC APR'!D55</f>
        <v>Construir  5,52 km/carril de corredores viales.</v>
      </c>
      <c r="E52" s="75">
        <f>+'Insumos APC APR'!E55</f>
        <v>0.8686594202898551</v>
      </c>
      <c r="F52" s="60" t="str">
        <f t="shared" si="1"/>
        <v>Alto</v>
      </c>
      <c r="G52" s="77">
        <v>0.15</v>
      </c>
      <c r="H52" s="75">
        <f t="shared" si="2"/>
        <v>0.13029891304347826</v>
      </c>
      <c r="I52" s="78"/>
      <c r="J52" s="78"/>
      <c r="K52" s="78"/>
      <c r="L52" s="78"/>
      <c r="M52" s="78"/>
      <c r="N52" s="78"/>
      <c r="O52" s="78"/>
      <c r="P52" s="78"/>
      <c r="Q52" s="78"/>
      <c r="R52" s="78"/>
    </row>
    <row r="53" spans="1:18" ht="17.100000000000001" customHeight="1" x14ac:dyDescent="0.25">
      <c r="A53" s="60">
        <v>2</v>
      </c>
      <c r="B53" s="61">
        <v>19</v>
      </c>
      <c r="C53" s="60">
        <f>+'Insumos APC APR'!C56</f>
        <v>611</v>
      </c>
      <c r="D53" s="72" t="str">
        <f>+'Insumos APC APR'!D56</f>
        <v>Mantener y rehabilitar 3,31 Km de malla vial existente</v>
      </c>
      <c r="E53" s="75">
        <f>+'Insumos APC APR'!E56</f>
        <v>1.8474320241691844</v>
      </c>
      <c r="F53" s="60" t="str">
        <f t="shared" si="1"/>
        <v>Alto</v>
      </c>
      <c r="G53" s="77">
        <v>0.15</v>
      </c>
      <c r="H53" s="75">
        <f t="shared" si="2"/>
        <v>0.15</v>
      </c>
      <c r="I53" s="78"/>
      <c r="J53" s="78"/>
      <c r="K53" s="78"/>
      <c r="L53" s="78"/>
      <c r="M53" s="78"/>
      <c r="N53" s="78"/>
      <c r="O53" s="78"/>
      <c r="P53" s="78"/>
      <c r="Q53" s="78"/>
      <c r="R53" s="78"/>
    </row>
    <row r="54" spans="1:18" ht="17.100000000000001" customHeight="1" x14ac:dyDescent="0.25">
      <c r="A54" s="60">
        <v>2</v>
      </c>
      <c r="B54" s="61">
        <v>19</v>
      </c>
      <c r="C54" s="60">
        <f>+'Insumos APC APR'!C57</f>
        <v>612</v>
      </c>
      <c r="D54" s="72" t="str">
        <f>+'Insumos APC APR'!D57</f>
        <v>Adelantar 2,21 km/carril en acciones de movilidad</v>
      </c>
      <c r="E54" s="75">
        <f>+'Insumos APC APR'!E57</f>
        <v>2.1447963800904977</v>
      </c>
      <c r="F54" s="60" t="str">
        <f t="shared" si="1"/>
        <v>Alto</v>
      </c>
      <c r="G54" s="77">
        <v>0.14000000000000001</v>
      </c>
      <c r="H54" s="75">
        <f t="shared" si="2"/>
        <v>0.14000000000000001</v>
      </c>
      <c r="I54" s="78"/>
      <c r="J54" s="78"/>
      <c r="K54" s="78"/>
      <c r="L54" s="78"/>
      <c r="M54" s="78"/>
      <c r="N54" s="78"/>
      <c r="O54" s="78"/>
      <c r="P54" s="78"/>
      <c r="Q54" s="78"/>
      <c r="R54" s="78"/>
    </row>
    <row r="55" spans="1:18" ht="17.100000000000001" customHeight="1" x14ac:dyDescent="0.25">
      <c r="A55" s="60">
        <v>2</v>
      </c>
      <c r="B55" s="61">
        <v>19</v>
      </c>
      <c r="C55" s="60">
        <f>+'Insumos APC APR'!C58</f>
        <v>613</v>
      </c>
      <c r="D55" s="72" t="str">
        <f>+'Insumos APC APR'!D58</f>
        <v>Adecuar 12.533 metros cuadrados de zonas de espacio público relacionadas a ejes viales</v>
      </c>
      <c r="E55" s="75">
        <f>+'Insumos APC APR'!E58</f>
        <v>0.94955317960584062</v>
      </c>
      <c r="F55" s="60" t="str">
        <f t="shared" si="1"/>
        <v>Alto</v>
      </c>
      <c r="G55" s="77">
        <v>0.14000000000000001</v>
      </c>
      <c r="H55" s="75">
        <f t="shared" si="2"/>
        <v>0.1329374451448177</v>
      </c>
      <c r="I55" s="78"/>
      <c r="J55" s="78"/>
      <c r="K55" s="78"/>
      <c r="L55" s="78"/>
      <c r="M55" s="78"/>
      <c r="N55" s="78"/>
      <c r="O55" s="78"/>
      <c r="P55" s="78"/>
      <c r="Q55" s="78"/>
      <c r="R55" s="78"/>
    </row>
    <row r="56" spans="1:18" ht="17.100000000000001" customHeight="1" x14ac:dyDescent="0.25">
      <c r="A56" s="60">
        <v>2</v>
      </c>
      <c r="B56" s="61">
        <v>19</v>
      </c>
      <c r="C56" s="60">
        <f>+'Insumos APC APR'!C59</f>
        <v>614</v>
      </c>
      <c r="D56" s="72" t="str">
        <f>+'Insumos APC APR'!D59</f>
        <v>Adecuar 1.930 metros cuadrados de rutas de aproximación.</v>
      </c>
      <c r="E56" s="75">
        <f>+'Insumos APC APR'!E59</f>
        <v>1.1356217616580311</v>
      </c>
      <c r="F56" s="60" t="str">
        <f t="shared" si="1"/>
        <v>Alto</v>
      </c>
      <c r="G56" s="77">
        <v>0.14000000000000001</v>
      </c>
      <c r="H56" s="75">
        <f t="shared" si="2"/>
        <v>0.14000000000000001</v>
      </c>
      <c r="I56" s="78"/>
      <c r="J56" s="78"/>
      <c r="K56" s="78"/>
      <c r="L56" s="78"/>
      <c r="M56" s="78"/>
      <c r="N56" s="78"/>
      <c r="O56" s="78"/>
      <c r="P56" s="78"/>
      <c r="Q56" s="78"/>
      <c r="R56" s="78"/>
    </row>
    <row r="57" spans="1:18" ht="17.100000000000001" customHeight="1" x14ac:dyDescent="0.25">
      <c r="A57" s="60">
        <v>2</v>
      </c>
      <c r="B57" s="61">
        <v>19</v>
      </c>
      <c r="C57" s="60">
        <f>+'Insumos APC APR'!C60</f>
        <v>615</v>
      </c>
      <c r="D57" s="72" t="str">
        <f>+'Insumos APC APR'!D60</f>
        <v>Vincular 1000  personas a campañas para la Promoción de la movilización en bicicleta y a pie</v>
      </c>
      <c r="E57" s="75">
        <f>+'Insumos APC APR'!E60</f>
        <v>0.5</v>
      </c>
      <c r="F57" s="60" t="str">
        <f t="shared" si="1"/>
        <v>Medio</v>
      </c>
      <c r="G57" s="77">
        <v>0.14000000000000001</v>
      </c>
      <c r="H57" s="75">
        <f t="shared" si="2"/>
        <v>7.0000000000000007E-2</v>
      </c>
      <c r="I57" s="78"/>
      <c r="J57" s="78"/>
      <c r="K57" s="78"/>
      <c r="L57" s="78"/>
      <c r="M57" s="78"/>
      <c r="N57" s="78"/>
      <c r="O57" s="78"/>
      <c r="P57" s="78"/>
      <c r="Q57" s="78"/>
      <c r="R57" s="78"/>
    </row>
    <row r="58" spans="1:18" ht="17.100000000000001" customHeight="1" x14ac:dyDescent="0.25">
      <c r="A58" s="60">
        <v>2</v>
      </c>
      <c r="B58" s="61">
        <v>19</v>
      </c>
      <c r="C58" s="60">
        <f>+'Insumos APC APR'!C61</f>
        <v>616</v>
      </c>
      <c r="D58" s="72" t="str">
        <f>+'Insumos APC APR'!D61</f>
        <v>Realizar 1 obra menor de estabilización de taludes</v>
      </c>
      <c r="E58" s="75">
        <f>+'Insumos APC APR'!E61</f>
        <v>0.33333333333333331</v>
      </c>
      <c r="F58" s="60" t="str">
        <f t="shared" si="1"/>
        <v>Medio</v>
      </c>
      <c r="G58" s="77">
        <v>0.14000000000000001</v>
      </c>
      <c r="H58" s="75">
        <f t="shared" si="2"/>
        <v>4.6666666666666669E-2</v>
      </c>
      <c r="I58" s="78"/>
      <c r="J58" s="78"/>
      <c r="K58" s="78"/>
      <c r="L58" s="78"/>
      <c r="M58" s="78"/>
      <c r="N58" s="78"/>
      <c r="O58" s="78"/>
      <c r="P58" s="78"/>
      <c r="Q58" s="78"/>
      <c r="R58" s="78"/>
    </row>
    <row r="59" spans="1:18" ht="17.100000000000001" customHeight="1" x14ac:dyDescent="0.25">
      <c r="A59" s="60">
        <v>2</v>
      </c>
      <c r="B59" s="61">
        <f>+'Insumos APC APR'!B62</f>
        <v>20</v>
      </c>
      <c r="C59" s="60">
        <f>+'Insumos APC APR'!C62</f>
        <v>617</v>
      </c>
      <c r="D59" s="72" t="str">
        <f>+'Insumos APC APR'!D62</f>
        <v>Sensibilizar a 1000 habitantes  sobre  la Gestión Local del Riesgo.</v>
      </c>
      <c r="E59" s="75">
        <f>+'Insumos APC APR'!E62</f>
        <v>1.35575</v>
      </c>
      <c r="F59" s="60" t="str">
        <f t="shared" si="1"/>
        <v>Alto</v>
      </c>
      <c r="G59" s="77">
        <v>0.25</v>
      </c>
      <c r="H59" s="75">
        <f t="shared" si="2"/>
        <v>0.25</v>
      </c>
      <c r="I59" s="78"/>
      <c r="J59" s="78"/>
      <c r="K59" s="78"/>
      <c r="L59" s="78"/>
      <c r="M59" s="78"/>
      <c r="N59" s="78"/>
      <c r="O59" s="78"/>
      <c r="P59" s="78"/>
      <c r="Q59" s="78"/>
      <c r="R59" s="78"/>
    </row>
    <row r="60" spans="1:18" ht="17.100000000000001" customHeight="1" x14ac:dyDescent="0.25">
      <c r="A60" s="60">
        <v>2</v>
      </c>
      <c r="B60" s="61">
        <v>20</v>
      </c>
      <c r="C60" s="60">
        <f>+'Insumos APC APR'!C63</f>
        <v>618</v>
      </c>
      <c r="D60" s="72" t="str">
        <f>+'Insumos APC APR'!D63</f>
        <v xml:space="preserve">Dotar  el CLE para fortalecer  la Gestión Local del Riesgo </v>
      </c>
      <c r="E60" s="75">
        <f>+'Insumos APC APR'!E63</f>
        <v>0.5</v>
      </c>
      <c r="F60" s="60" t="str">
        <f t="shared" si="1"/>
        <v>Medio</v>
      </c>
      <c r="G60" s="77">
        <v>0.31</v>
      </c>
      <c r="H60" s="75">
        <f t="shared" si="2"/>
        <v>0.155</v>
      </c>
      <c r="I60" s="78"/>
      <c r="J60" s="78"/>
      <c r="K60" s="78"/>
      <c r="L60" s="78"/>
      <c r="M60" s="78"/>
      <c r="N60" s="78"/>
      <c r="O60" s="78"/>
      <c r="P60" s="78"/>
      <c r="Q60" s="78"/>
      <c r="R60" s="78"/>
    </row>
    <row r="61" spans="1:18" ht="17.100000000000001" customHeight="1" x14ac:dyDescent="0.25">
      <c r="A61" s="60">
        <v>2</v>
      </c>
      <c r="B61" s="61">
        <v>20</v>
      </c>
      <c r="C61" s="60">
        <f>+'Insumos APC APR'!C64</f>
        <v>619</v>
      </c>
      <c r="D61" s="72" t="str">
        <f>+'Insumos APC APR'!D64</f>
        <v>Asesorar y acompañar  100 personas en procesos de reasentamiento en la localidad</v>
      </c>
      <c r="E61" s="75">
        <f>+'Insumos APC APR'!E64</f>
        <v>1</v>
      </c>
      <c r="F61" s="60" t="str">
        <f t="shared" si="1"/>
        <v>Alto</v>
      </c>
      <c r="G61" s="77">
        <v>0.23</v>
      </c>
      <c r="H61" s="75">
        <f t="shared" si="2"/>
        <v>0.23</v>
      </c>
      <c r="I61" s="78"/>
      <c r="J61" s="78"/>
      <c r="K61" s="78"/>
      <c r="L61" s="78"/>
      <c r="M61" s="78"/>
      <c r="N61" s="78"/>
      <c r="O61" s="78"/>
      <c r="P61" s="78"/>
      <c r="Q61" s="78"/>
      <c r="R61" s="78"/>
    </row>
    <row r="62" spans="1:18" ht="17.100000000000001" customHeight="1" x14ac:dyDescent="0.25">
      <c r="A62" s="60">
        <v>2</v>
      </c>
      <c r="B62" s="61">
        <v>20</v>
      </c>
      <c r="C62" s="60">
        <f>+'Insumos APC APR'!C65</f>
        <v>620</v>
      </c>
      <c r="D62" s="72" t="str">
        <f>+'Insumos APC APR'!D65</f>
        <v>Realizar el 50% de las  Obras menores viables de escala local  encaminadas a reducir o mitigar las condiciones de riesgo de un sector específico.</v>
      </c>
      <c r="E62" s="75">
        <f>+'Insumos APC APR'!E65</f>
        <v>0</v>
      </c>
      <c r="F62" s="60" t="str">
        <f t="shared" si="1"/>
        <v>Bajo</v>
      </c>
      <c r="G62" s="77">
        <v>0.21</v>
      </c>
      <c r="H62" s="75">
        <f t="shared" si="2"/>
        <v>0</v>
      </c>
      <c r="I62" s="78"/>
      <c r="J62" s="78"/>
      <c r="K62" s="78"/>
      <c r="L62" s="78"/>
      <c r="M62" s="78"/>
      <c r="N62" s="78"/>
      <c r="O62" s="78"/>
      <c r="P62" s="78"/>
      <c r="Q62" s="78"/>
      <c r="R62" s="78"/>
    </row>
    <row r="63" spans="1:18" ht="17.100000000000001" customHeight="1" x14ac:dyDescent="0.25">
      <c r="A63" s="60">
        <v>2</v>
      </c>
      <c r="B63" s="61">
        <f>+'Insumos APC APR'!B66</f>
        <v>21</v>
      </c>
      <c r="C63" s="60">
        <f>+'Insumos APC APR'!C66</f>
        <v>621</v>
      </c>
      <c r="D63" s="72" t="str">
        <f>+'Insumos APC APR'!D66</f>
        <v>Vincular 2000 personas  a campañas de Promoción de reciclaje y disposición diferenciada de residuos sólidos, articulando el proceso de formalización de los recicladores de la localidad con residentes, gremios e industrias.</v>
      </c>
      <c r="E63" s="75">
        <f>+'Insumos APC APR'!E66</f>
        <v>1.0249999999999999</v>
      </c>
      <c r="F63" s="60" t="str">
        <f t="shared" si="1"/>
        <v>Alto</v>
      </c>
      <c r="G63" s="77">
        <v>0.52</v>
      </c>
      <c r="H63" s="75">
        <f t="shared" si="2"/>
        <v>0.52</v>
      </c>
      <c r="I63" s="78"/>
      <c r="J63" s="78"/>
      <c r="K63" s="78"/>
      <c r="L63" s="78"/>
      <c r="M63" s="78"/>
      <c r="N63" s="78"/>
      <c r="O63" s="78"/>
      <c r="P63" s="78"/>
      <c r="Q63" s="78"/>
      <c r="R63" s="78"/>
    </row>
    <row r="64" spans="1:18" ht="17.100000000000001" customHeight="1" x14ac:dyDescent="0.25">
      <c r="A64" s="60">
        <v>2</v>
      </c>
      <c r="B64" s="61">
        <v>21</v>
      </c>
      <c r="C64" s="60">
        <f>+'Insumos APC APR'!C67</f>
        <v>622</v>
      </c>
      <c r="D64" s="72" t="str">
        <f>+'Insumos APC APR'!D67</f>
        <v>Apoyar  20 iniciativas sociales de manejo y/o aprovechamiento  integral de residuos a través del diseño e implementación de pactos  de responsabilidad Social Ambiental, con residentes, gremios e industrias.</v>
      </c>
      <c r="E64" s="75">
        <f>+'Insumos APC APR'!E67</f>
        <v>0.66666666666666674</v>
      </c>
      <c r="F64" s="60" t="str">
        <f t="shared" si="1"/>
        <v>Medio</v>
      </c>
      <c r="G64" s="77">
        <v>0.48</v>
      </c>
      <c r="H64" s="75">
        <f t="shared" si="2"/>
        <v>0.32</v>
      </c>
      <c r="I64" s="78"/>
      <c r="J64" s="78"/>
      <c r="K64" s="78"/>
      <c r="L64" s="78"/>
      <c r="M64" s="78"/>
      <c r="N64" s="78"/>
      <c r="O64" s="78"/>
      <c r="P64" s="78"/>
      <c r="Q64" s="78"/>
      <c r="R64" s="78"/>
    </row>
    <row r="65" spans="1:18" ht="17.100000000000001" customHeight="1" x14ac:dyDescent="0.25">
      <c r="A65" s="60">
        <v>2</v>
      </c>
      <c r="B65" s="61">
        <f>+'Insumos APC APR'!B68</f>
        <v>22</v>
      </c>
      <c r="C65" s="60">
        <f>+'Insumos APC APR'!C68</f>
        <v>623</v>
      </c>
      <c r="D65" s="72" t="str">
        <f>+'Insumos APC APR'!D68</f>
        <v>Vincular 1000 personas a  campañas para el cumplimiento de las normas sobre vertimientos y emisiones contaminantes, disposición de residuos sólidos, tóxicos o peligrosos, ruido, contaminación visual.</v>
      </c>
      <c r="E65" s="75">
        <f>+'Insumos APC APR'!E68</f>
        <v>0.78749999999999998</v>
      </c>
      <c r="F65" s="60" t="str">
        <f t="shared" si="1"/>
        <v>Alto</v>
      </c>
      <c r="G65" s="77">
        <v>0.33</v>
      </c>
      <c r="H65" s="75">
        <f t="shared" si="2"/>
        <v>0.25987500000000002</v>
      </c>
      <c r="I65" s="78"/>
      <c r="J65" s="78"/>
      <c r="K65" s="78"/>
      <c r="L65" s="78"/>
      <c r="M65" s="78"/>
      <c r="N65" s="78"/>
      <c r="O65" s="78"/>
      <c r="P65" s="78"/>
      <c r="Q65" s="78"/>
      <c r="R65" s="78"/>
    </row>
    <row r="66" spans="1:18" ht="17.100000000000001" customHeight="1" x14ac:dyDescent="0.25">
      <c r="A66" s="60">
        <v>2</v>
      </c>
      <c r="B66" s="61">
        <v>22</v>
      </c>
      <c r="C66" s="60">
        <f>+'Insumos APC APR'!C69</f>
        <v>624</v>
      </c>
      <c r="D66" s="72" t="str">
        <f>+'Insumos APC APR'!D69</f>
        <v>Mantener 2.000 arboles urbanos</v>
      </c>
      <c r="E66" s="75">
        <f>+'Insumos APC APR'!E69</f>
        <v>0.75</v>
      </c>
      <c r="F66" s="60" t="str">
        <f t="shared" si="1"/>
        <v>Alto</v>
      </c>
      <c r="G66" s="77">
        <v>0.36</v>
      </c>
      <c r="H66" s="75">
        <f t="shared" si="2"/>
        <v>0.27</v>
      </c>
      <c r="I66" s="78"/>
      <c r="J66" s="78"/>
      <c r="K66" s="78"/>
      <c r="L66" s="78"/>
      <c r="M66" s="78"/>
      <c r="N66" s="78"/>
      <c r="O66" s="78"/>
      <c r="P66" s="78"/>
      <c r="Q66" s="78"/>
      <c r="R66" s="78"/>
    </row>
    <row r="67" spans="1:18" ht="17.100000000000001" customHeight="1" x14ac:dyDescent="0.25">
      <c r="A67" s="60">
        <v>2</v>
      </c>
      <c r="B67" s="61">
        <v>22</v>
      </c>
      <c r="C67" s="60">
        <f>+'Insumos APC APR'!C70</f>
        <v>625</v>
      </c>
      <c r="D67" s="72" t="str">
        <f>+'Insumos APC APR'!D70</f>
        <v>Vincular a 1000 personas en programas de promoción y fortalecimiento  de medios y espacios  de Turismo, imagen y paisaje urbano en la localidad</v>
      </c>
      <c r="E67" s="75">
        <f>+'Insumos APC APR'!E70</f>
        <v>0.5</v>
      </c>
      <c r="F67" s="60" t="str">
        <f t="shared" ref="F67:F79" si="4">IF(E67&lt;=0.3,"Bajo",IF(E67&lt;0.7,"Medio",IF(E67&gt;=0.7,"Alto")))</f>
        <v>Medio</v>
      </c>
      <c r="G67" s="77">
        <v>0.31</v>
      </c>
      <c r="H67" s="75">
        <f t="shared" ref="H67:H79" si="5">IF(E67*G67&gt;G67,G67,G67*E67)</f>
        <v>0.155</v>
      </c>
      <c r="I67" s="78"/>
      <c r="J67" s="78"/>
      <c r="K67" s="78"/>
      <c r="L67" s="78"/>
      <c r="M67" s="78"/>
      <c r="N67" s="78"/>
      <c r="O67" s="78"/>
      <c r="P67" s="78"/>
      <c r="Q67" s="78"/>
      <c r="R67" s="78"/>
    </row>
    <row r="68" spans="1:18" ht="17.100000000000001" customHeight="1" x14ac:dyDescent="0.25">
      <c r="A68" s="60">
        <v>3</v>
      </c>
      <c r="B68" s="61">
        <f>+'Insumos APC APR'!B71</f>
        <v>24</v>
      </c>
      <c r="C68" s="60">
        <f>+'Insumos APC APR'!C71</f>
        <v>626</v>
      </c>
      <c r="D68" s="72" t="str">
        <f>+'Insumos APC APR'!D71</f>
        <v>Vincular 2.000 personas en campañas sobre Apropiación de presupuesto local para el ejercicio de Presupuesto Participativo local.</v>
      </c>
      <c r="E68" s="75">
        <f>+'Insumos APC APR'!E71</f>
        <v>1</v>
      </c>
      <c r="F68" s="60" t="str">
        <f t="shared" si="4"/>
        <v>Alto</v>
      </c>
      <c r="G68" s="77">
        <v>0.22</v>
      </c>
      <c r="H68" s="75">
        <f t="shared" si="5"/>
        <v>0.22</v>
      </c>
      <c r="I68" s="78"/>
      <c r="J68" s="78"/>
      <c r="K68" s="78"/>
      <c r="L68" s="78"/>
      <c r="M68" s="78"/>
      <c r="N68" s="78"/>
      <c r="O68" s="78"/>
      <c r="P68" s="78"/>
      <c r="Q68" s="78"/>
      <c r="R68" s="78"/>
    </row>
    <row r="69" spans="1:18" ht="17.100000000000001" customHeight="1" x14ac:dyDescent="0.25">
      <c r="A69" s="60">
        <v>3</v>
      </c>
      <c r="B69" s="61">
        <v>24</v>
      </c>
      <c r="C69" s="60">
        <f>+'Insumos APC APR'!C72</f>
        <v>627</v>
      </c>
      <c r="D69" s="72" t="str">
        <f>+'Insumos APC APR'!D72</f>
        <v xml:space="preserve">Fortalecer 25 Organizaciones sociales y comunales en  instancias de participación  mediante el  apoyo técnico, logístico y operativo   </v>
      </c>
      <c r="E69" s="75">
        <f>+'Insumos APC APR'!E72</f>
        <v>1.24</v>
      </c>
      <c r="F69" s="60" t="str">
        <f t="shared" si="4"/>
        <v>Alto</v>
      </c>
      <c r="G69" s="77">
        <v>0.23</v>
      </c>
      <c r="H69" s="75">
        <f t="shared" si="5"/>
        <v>0.23</v>
      </c>
      <c r="I69" s="78"/>
      <c r="J69" s="78"/>
      <c r="K69" s="78"/>
      <c r="L69" s="78"/>
      <c r="M69" s="78"/>
      <c r="N69" s="78"/>
      <c r="O69" s="78"/>
      <c r="P69" s="78"/>
      <c r="Q69" s="78"/>
      <c r="R69" s="78"/>
    </row>
    <row r="70" spans="1:18" ht="17.100000000000001" customHeight="1" x14ac:dyDescent="0.25">
      <c r="A70" s="60">
        <v>3</v>
      </c>
      <c r="B70" s="61">
        <v>24</v>
      </c>
      <c r="C70" s="60">
        <f>+'Insumos APC APR'!C73</f>
        <v>628</v>
      </c>
      <c r="D70" s="72" t="str">
        <f>+'Insumos APC APR'!D73</f>
        <v>Vincular 1.000 personas en acciones que promuevan los escenarios de participación y análisis sobre las temáticas políticas económicas, culturales y ambientales que vive la localidad en el marco nacional e internacional.</v>
      </c>
      <c r="E70" s="75">
        <f>+'Insumos APC APR'!E73</f>
        <v>1.79</v>
      </c>
      <c r="F70" s="60" t="str">
        <f t="shared" si="4"/>
        <v>Alto</v>
      </c>
      <c r="G70" s="77">
        <v>0.18</v>
      </c>
      <c r="H70" s="75">
        <f t="shared" si="5"/>
        <v>0.18</v>
      </c>
      <c r="I70" s="78"/>
      <c r="J70" s="78"/>
      <c r="K70" s="78"/>
      <c r="L70" s="78"/>
      <c r="M70" s="78"/>
      <c r="N70" s="78"/>
      <c r="O70" s="78"/>
      <c r="P70" s="78"/>
      <c r="Q70" s="78"/>
      <c r="R70" s="78"/>
    </row>
    <row r="71" spans="1:18" ht="17.100000000000001" customHeight="1" x14ac:dyDescent="0.25">
      <c r="A71" s="60">
        <v>3</v>
      </c>
      <c r="B71" s="61">
        <v>24</v>
      </c>
      <c r="C71" s="60">
        <f>+'Insumos APC APR'!C74</f>
        <v>629</v>
      </c>
      <c r="D71" s="72" t="str">
        <f>+'Insumos APC APR'!D74</f>
        <v xml:space="preserve">Fortalecer 3 organizaciones en  la construcción y consolidación de redes locales de comunicación pública y social. mediante el apoyo logístico   </v>
      </c>
      <c r="E71" s="75">
        <f>+'Insumos APC APR'!E74</f>
        <v>2.5833333333333335</v>
      </c>
      <c r="F71" s="60" t="str">
        <f t="shared" si="4"/>
        <v>Alto</v>
      </c>
      <c r="G71" s="77">
        <v>0.19</v>
      </c>
      <c r="H71" s="75">
        <f t="shared" si="5"/>
        <v>0.19</v>
      </c>
      <c r="I71" s="78"/>
      <c r="J71" s="78"/>
      <c r="K71" s="78"/>
      <c r="L71" s="78"/>
      <c r="M71" s="78"/>
      <c r="N71" s="78"/>
      <c r="O71" s="78"/>
      <c r="P71" s="78"/>
      <c r="Q71" s="78"/>
      <c r="R71" s="78"/>
    </row>
    <row r="72" spans="1:18" ht="17.100000000000001" customHeight="1" x14ac:dyDescent="0.25">
      <c r="A72" s="85">
        <v>3</v>
      </c>
      <c r="B72" s="61">
        <v>24</v>
      </c>
      <c r="C72" s="60">
        <f>+'Insumos APC APR'!C75</f>
        <v>630</v>
      </c>
      <c r="D72" s="72" t="str">
        <f>+'Insumos APC APR'!D75</f>
        <v>Vincular 400  personas en campañas de promoción de la oferta de servicios de las Casas de Igualdad y Oportunidad</v>
      </c>
      <c r="E72" s="75">
        <f>+'Insumos APC APR'!E75</f>
        <v>0.9375</v>
      </c>
      <c r="F72" s="60" t="str">
        <f t="shared" si="4"/>
        <v>Alto</v>
      </c>
      <c r="G72" s="86">
        <v>0.18</v>
      </c>
      <c r="H72" s="75">
        <f t="shared" si="5"/>
        <v>0.16874999999999998</v>
      </c>
      <c r="I72" s="78"/>
      <c r="J72" s="78"/>
      <c r="K72" s="78"/>
      <c r="L72" s="78"/>
      <c r="M72" s="78"/>
      <c r="N72" s="78"/>
      <c r="O72" s="78"/>
      <c r="P72" s="78"/>
      <c r="Q72" s="78"/>
      <c r="R72" s="78"/>
    </row>
    <row r="73" spans="1:18" ht="17.100000000000001" customHeight="1" x14ac:dyDescent="0.25">
      <c r="A73" s="60">
        <v>3</v>
      </c>
      <c r="B73" s="61">
        <f>+'Insumos APC APR'!B76</f>
        <v>27</v>
      </c>
      <c r="C73" s="60">
        <f>+'Insumos APC APR'!C76</f>
        <v>632</v>
      </c>
      <c r="D73" s="72" t="str">
        <f>+'Insumos APC APR'!D76</f>
        <v>Vincular  5.000 personas  en acciones de participación y el control ciudadano y  la generación de propuestas de fortalecimiento y mejoramiento de las acciones de seguridad local  la prevención, la denuncia y medidas para evitar delitos.</v>
      </c>
      <c r="E73" s="75">
        <f>+'Insumos APC APR'!E76</f>
        <v>1.3056000000000001</v>
      </c>
      <c r="F73" s="60" t="str">
        <f t="shared" si="4"/>
        <v>Alto</v>
      </c>
      <c r="G73" s="77">
        <v>0.32</v>
      </c>
      <c r="H73" s="75">
        <f t="shared" si="5"/>
        <v>0.32</v>
      </c>
      <c r="I73" s="78"/>
      <c r="J73" s="78"/>
      <c r="K73" s="78"/>
      <c r="L73" s="78"/>
      <c r="M73" s="78"/>
      <c r="N73" s="78"/>
      <c r="O73" s="78"/>
      <c r="P73" s="78"/>
      <c r="Q73" s="78"/>
      <c r="R73" s="78"/>
    </row>
    <row r="74" spans="1:18" ht="17.100000000000001" customHeight="1" x14ac:dyDescent="0.25">
      <c r="A74" s="60">
        <v>3</v>
      </c>
      <c r="B74" s="61">
        <v>27</v>
      </c>
      <c r="C74" s="60">
        <f>+'Insumos APC APR'!C77</f>
        <v>633</v>
      </c>
      <c r="D74" s="72" t="str">
        <f>+'Insumos APC APR'!D77</f>
        <v>Vincular 2.000 personas  en campañas de promoción de la política de juventud y sus actividades</v>
      </c>
      <c r="E74" s="75">
        <f>+'Insumos APC APR'!E77</f>
        <v>0.75</v>
      </c>
      <c r="F74" s="60" t="str">
        <f t="shared" si="4"/>
        <v>Alto</v>
      </c>
      <c r="G74" s="77">
        <v>0.23</v>
      </c>
      <c r="H74" s="75">
        <f t="shared" si="5"/>
        <v>0.17250000000000001</v>
      </c>
      <c r="I74" s="78"/>
      <c r="J74" s="78"/>
      <c r="K74" s="78"/>
      <c r="L74" s="78"/>
      <c r="M74" s="78"/>
      <c r="N74" s="78"/>
      <c r="O74" s="78"/>
      <c r="P74" s="78"/>
      <c r="Q74" s="78"/>
      <c r="R74" s="78"/>
    </row>
    <row r="75" spans="1:18" ht="17.100000000000001" customHeight="1" x14ac:dyDescent="0.25">
      <c r="A75" s="60">
        <v>3</v>
      </c>
      <c r="B75" s="61">
        <v>27</v>
      </c>
      <c r="C75" s="60">
        <f>+'Insumos APC APR'!C78</f>
        <v>634</v>
      </c>
      <c r="D75" s="72" t="str">
        <f>+'Insumos APC APR'!D78</f>
        <v>Vincular 1.000  personas en programas y campañas de apoyo para mejorar la convivencia frente a las infracciones de control urbanístico</v>
      </c>
      <c r="E75" s="75">
        <f>+'Insumos APC APR'!E78</f>
        <v>0.75</v>
      </c>
      <c r="F75" s="60" t="str">
        <f t="shared" si="4"/>
        <v>Alto</v>
      </c>
      <c r="G75" s="77">
        <v>0.2</v>
      </c>
      <c r="H75" s="75">
        <f t="shared" si="5"/>
        <v>0.15000000000000002</v>
      </c>
      <c r="I75" s="78"/>
      <c r="J75" s="78"/>
      <c r="K75" s="78"/>
      <c r="L75" s="78"/>
      <c r="M75" s="78"/>
      <c r="N75" s="78"/>
      <c r="O75" s="78"/>
      <c r="P75" s="78"/>
      <c r="Q75" s="78"/>
      <c r="R75" s="78"/>
    </row>
    <row r="76" spans="1:18" ht="17.100000000000001" customHeight="1" x14ac:dyDescent="0.25">
      <c r="A76" s="60">
        <v>3</v>
      </c>
      <c r="B76" s="61">
        <v>27</v>
      </c>
      <c r="C76" s="60">
        <f>+'Insumos APC APR'!C79</f>
        <v>635</v>
      </c>
      <c r="D76" s="72" t="str">
        <f>+'Insumos APC APR'!D79</f>
        <v>Vincular 1.000 personas a las Acciones de promoción y eventos tendientes para desestimular el consumo de tabaco, alcohol y sustancias psicoactivas, sobre todo en jóvenes</v>
      </c>
      <c r="E76" s="75">
        <f>+'Insumos APC APR'!E79</f>
        <v>1.75</v>
      </c>
      <c r="F76" s="60" t="str">
        <f t="shared" si="4"/>
        <v>Alto</v>
      </c>
      <c r="G76" s="77">
        <v>0.25</v>
      </c>
      <c r="H76" s="75">
        <f t="shared" si="5"/>
        <v>0.25</v>
      </c>
      <c r="I76" s="78"/>
      <c r="J76" s="78"/>
      <c r="K76" s="78"/>
      <c r="L76" s="78"/>
      <c r="M76" s="78"/>
      <c r="N76" s="78"/>
      <c r="O76" s="78"/>
      <c r="P76" s="78"/>
      <c r="Q76" s="78"/>
      <c r="R76" s="78"/>
    </row>
    <row r="77" spans="1:18" ht="15.95" customHeight="1" x14ac:dyDescent="0.25">
      <c r="A77" s="60">
        <v>3</v>
      </c>
      <c r="B77" s="61">
        <f>+'Insumos APC APR'!B80</f>
        <v>30</v>
      </c>
      <c r="C77" s="60">
        <f>+'Insumos APC APR'!C80</f>
        <v>631</v>
      </c>
      <c r="D77" s="72" t="str">
        <f>+'Insumos APC APR'!D80</f>
        <v>Vincular 3.000 personas en campañas para promover la participación social en planeación local, control social de resultados y exigibilidad jurídica y social del Derecho a la salud.</v>
      </c>
      <c r="E77" s="75">
        <f>+'Insumos APC APR'!E80</f>
        <v>0.91249999999999998</v>
      </c>
      <c r="F77" s="60" t="str">
        <f t="shared" si="4"/>
        <v>Alto</v>
      </c>
      <c r="G77" s="77">
        <v>1</v>
      </c>
      <c r="H77" s="75">
        <f t="shared" si="5"/>
        <v>0.91249999999999998</v>
      </c>
      <c r="I77" s="78"/>
      <c r="J77" s="78"/>
      <c r="K77" s="78"/>
      <c r="L77" s="78"/>
      <c r="M77" s="78"/>
      <c r="N77" s="78"/>
      <c r="O77" s="78"/>
      <c r="P77" s="78"/>
      <c r="Q77" s="78"/>
      <c r="R77" s="78"/>
    </row>
    <row r="78" spans="1:18" x14ac:dyDescent="0.25">
      <c r="A78" s="60">
        <v>3</v>
      </c>
      <c r="B78" s="61">
        <f>+'Insumos APC APR'!B81</f>
        <v>31</v>
      </c>
      <c r="C78" s="60">
        <f>+'Insumos APC APR'!C81</f>
        <v>636</v>
      </c>
      <c r="D78" s="72" t="str">
        <f>+'Insumos APC APR'!D81</f>
        <v>Fortalecer 1 sistema institucional SIG</v>
      </c>
      <c r="E78" s="75">
        <f>+'Insumos APC APR'!E81</f>
        <v>0.6875</v>
      </c>
      <c r="F78" s="60" t="str">
        <f t="shared" si="4"/>
        <v>Medio</v>
      </c>
      <c r="G78" s="77">
        <v>0.51</v>
      </c>
      <c r="H78" s="75">
        <f t="shared" si="5"/>
        <v>0.35062500000000002</v>
      </c>
      <c r="I78" s="78"/>
      <c r="J78" s="78"/>
      <c r="K78" s="78"/>
      <c r="L78" s="78"/>
      <c r="M78" s="78"/>
      <c r="N78" s="78"/>
      <c r="O78" s="78"/>
      <c r="P78" s="78"/>
      <c r="Q78" s="78"/>
      <c r="R78" s="78"/>
    </row>
    <row r="79" spans="1:18" x14ac:dyDescent="0.25">
      <c r="A79" s="60">
        <v>3</v>
      </c>
      <c r="B79" s="61">
        <v>31</v>
      </c>
      <c r="C79" s="60">
        <f>+'Insumos APC APR'!C82</f>
        <v>637</v>
      </c>
      <c r="D79" s="72" t="str">
        <f>+'Insumos APC APR'!D82</f>
        <v>Pagar honorarios y seguros ediles</v>
      </c>
      <c r="E79" s="75">
        <f>+'Insumos APC APR'!E82</f>
        <v>0.75</v>
      </c>
      <c r="F79" s="60" t="str">
        <f t="shared" si="4"/>
        <v>Alto</v>
      </c>
      <c r="G79" s="77">
        <v>0.49</v>
      </c>
      <c r="H79" s="75">
        <f t="shared" si="5"/>
        <v>0.36749999999999999</v>
      </c>
      <c r="I79" s="78"/>
      <c r="J79" s="78"/>
      <c r="K79" s="78"/>
      <c r="L79" s="78"/>
      <c r="M79" s="78"/>
      <c r="N79" s="78"/>
      <c r="O79" s="78"/>
      <c r="P79" s="78"/>
      <c r="Q79" s="78"/>
      <c r="R79" s="78"/>
    </row>
    <row r="80" spans="1:18" x14ac:dyDescent="0.25">
      <c r="I80" s="78"/>
      <c r="J80" s="78"/>
      <c r="K80" s="78"/>
      <c r="L80" s="78"/>
      <c r="M80" s="78"/>
      <c r="N80" s="78"/>
      <c r="O80" s="78"/>
      <c r="P80" s="78"/>
      <c r="Q80" s="78"/>
      <c r="R80" s="78"/>
    </row>
    <row r="81" spans="9:18" x14ac:dyDescent="0.25">
      <c r="I81" s="78"/>
      <c r="J81" s="78"/>
      <c r="K81" s="78"/>
      <c r="L81" s="78"/>
      <c r="M81" s="78"/>
      <c r="N81" s="78"/>
      <c r="O81" s="78"/>
      <c r="P81" s="78"/>
      <c r="Q81" s="78"/>
      <c r="R81" s="78"/>
    </row>
    <row r="82" spans="9:18" x14ac:dyDescent="0.25">
      <c r="I82" s="78"/>
      <c r="J82" s="78"/>
      <c r="K82" s="78"/>
      <c r="L82" s="78"/>
      <c r="M82" s="78"/>
      <c r="N82" s="78"/>
      <c r="O82" s="78"/>
      <c r="P82" s="78"/>
      <c r="Q82" s="78"/>
      <c r="R82" s="78"/>
    </row>
    <row r="83" spans="9:18" x14ac:dyDescent="0.25">
      <c r="I83" s="78"/>
      <c r="J83" s="78"/>
      <c r="K83" s="78"/>
      <c r="L83" s="78"/>
      <c r="M83" s="78"/>
      <c r="N83" s="78"/>
      <c r="O83" s="78"/>
      <c r="P83" s="78"/>
      <c r="Q83" s="78"/>
      <c r="R83" s="78"/>
    </row>
    <row r="84" spans="9:18" x14ac:dyDescent="0.25">
      <c r="I84" s="78"/>
      <c r="J84" s="78"/>
      <c r="K84" s="78"/>
      <c r="L84" s="78"/>
      <c r="M84" s="78"/>
      <c r="N84" s="78"/>
      <c r="O84" s="78"/>
      <c r="P84" s="78"/>
      <c r="Q84" s="78"/>
      <c r="R84" s="78"/>
    </row>
    <row r="85" spans="9:18" x14ac:dyDescent="0.25">
      <c r="I85" s="78"/>
      <c r="J85" s="78"/>
      <c r="K85" s="78"/>
      <c r="L85" s="78"/>
      <c r="M85" s="78"/>
      <c r="N85" s="78"/>
      <c r="O85" s="78"/>
      <c r="P85" s="78"/>
      <c r="Q85" s="78"/>
      <c r="R85" s="78"/>
    </row>
    <row r="86" spans="9:18" x14ac:dyDescent="0.25">
      <c r="I86" s="78"/>
      <c r="J86" s="78"/>
      <c r="K86" s="78"/>
      <c r="L86" s="78"/>
      <c r="M86" s="78"/>
      <c r="N86" s="78"/>
      <c r="O86" s="78"/>
      <c r="P86" s="78"/>
      <c r="Q86" s="78"/>
      <c r="R86" s="78"/>
    </row>
    <row r="87" spans="9:18" x14ac:dyDescent="0.25">
      <c r="I87" s="78"/>
      <c r="J87" s="78"/>
      <c r="K87" s="78"/>
      <c r="L87" s="78"/>
      <c r="M87" s="78"/>
      <c r="N87" s="78"/>
      <c r="O87" s="78"/>
      <c r="P87" s="78"/>
      <c r="Q87" s="78"/>
      <c r="R87" s="78"/>
    </row>
    <row r="88" spans="9:18" x14ac:dyDescent="0.25">
      <c r="I88" s="78"/>
      <c r="J88" s="78"/>
      <c r="K88" s="78"/>
      <c r="L88" s="78"/>
      <c r="M88" s="78"/>
      <c r="N88" s="78"/>
      <c r="O88" s="78"/>
      <c r="P88" s="78"/>
      <c r="Q88" s="78"/>
      <c r="R88" s="78"/>
    </row>
    <row r="89" spans="9:18" x14ac:dyDescent="0.25">
      <c r="I89" s="78"/>
      <c r="J89" s="78"/>
      <c r="K89" s="78"/>
      <c r="L89" s="78"/>
      <c r="M89" s="78"/>
      <c r="N89" s="78"/>
      <c r="O89" s="78"/>
      <c r="P89" s="78"/>
      <c r="Q89" s="78"/>
      <c r="R89" s="78"/>
    </row>
    <row r="90" spans="9:18" x14ac:dyDescent="0.25">
      <c r="I90" s="78"/>
      <c r="J90" s="78"/>
      <c r="K90" s="78"/>
      <c r="L90" s="78"/>
      <c r="M90" s="78"/>
      <c r="N90" s="78"/>
      <c r="O90" s="78"/>
      <c r="P90" s="78"/>
      <c r="Q90" s="78"/>
      <c r="R90" s="78"/>
    </row>
    <row r="91" spans="9:18" x14ac:dyDescent="0.25">
      <c r="I91" s="78"/>
      <c r="J91" s="78"/>
      <c r="K91" s="78"/>
      <c r="L91" s="78"/>
      <c r="M91" s="78"/>
      <c r="N91" s="78"/>
      <c r="O91" s="78"/>
      <c r="P91" s="78"/>
      <c r="Q91" s="78"/>
      <c r="R91" s="78"/>
    </row>
    <row r="92" spans="9:18" x14ac:dyDescent="0.25">
      <c r="I92" s="78"/>
      <c r="J92" s="78"/>
      <c r="K92" s="78"/>
      <c r="L92" s="78"/>
      <c r="M92" s="78"/>
      <c r="N92" s="78"/>
      <c r="O92" s="78"/>
      <c r="P92" s="78"/>
      <c r="Q92" s="78"/>
      <c r="R92" s="78"/>
    </row>
    <row r="93" spans="9:18" x14ac:dyDescent="0.25">
      <c r="I93" s="78"/>
      <c r="J93" s="78"/>
      <c r="K93" s="78"/>
      <c r="L93" s="78"/>
      <c r="M93" s="78"/>
      <c r="N93" s="78"/>
      <c r="O93" s="78"/>
      <c r="P93" s="78"/>
      <c r="Q93" s="78"/>
      <c r="R93" s="78"/>
    </row>
    <row r="94" spans="9:18" x14ac:dyDescent="0.25">
      <c r="I94" s="78"/>
      <c r="J94" s="78"/>
      <c r="K94" s="78"/>
      <c r="L94" s="78"/>
      <c r="M94" s="78"/>
      <c r="N94" s="78"/>
      <c r="O94" s="78"/>
      <c r="P94" s="78"/>
      <c r="Q94" s="78"/>
      <c r="R94" s="78"/>
    </row>
    <row r="95" spans="9:18" x14ac:dyDescent="0.25">
      <c r="I95" s="78"/>
      <c r="J95" s="78"/>
      <c r="K95" s="78"/>
      <c r="L95" s="78"/>
      <c r="M95" s="78"/>
      <c r="N95" s="78"/>
      <c r="O95" s="78"/>
      <c r="P95" s="78"/>
      <c r="Q95" s="78"/>
      <c r="R95" s="78"/>
    </row>
    <row r="96" spans="9:18" x14ac:dyDescent="0.25">
      <c r="I96" s="78"/>
      <c r="J96" s="78"/>
      <c r="K96" s="78"/>
      <c r="L96" s="78"/>
      <c r="M96" s="78"/>
      <c r="N96" s="78"/>
      <c r="O96" s="78"/>
      <c r="P96" s="78"/>
      <c r="Q96" s="78"/>
      <c r="R96" s="78"/>
    </row>
    <row r="97" spans="9:18" x14ac:dyDescent="0.25">
      <c r="I97" s="78"/>
      <c r="J97" s="78"/>
      <c r="K97" s="78"/>
      <c r="L97" s="78"/>
      <c r="M97" s="78"/>
      <c r="N97" s="78"/>
      <c r="O97" s="78"/>
      <c r="P97" s="78"/>
      <c r="Q97" s="78"/>
      <c r="R97" s="78"/>
    </row>
    <row r="98" spans="9:18" x14ac:dyDescent="0.25">
      <c r="I98" s="78"/>
      <c r="J98" s="78"/>
      <c r="K98" s="78"/>
      <c r="L98" s="78"/>
      <c r="M98" s="78"/>
      <c r="N98" s="78"/>
      <c r="O98" s="78"/>
      <c r="P98" s="78"/>
      <c r="Q98" s="78"/>
      <c r="R98" s="78"/>
    </row>
    <row r="99" spans="9:18" x14ac:dyDescent="0.25">
      <c r="I99" s="78"/>
      <c r="J99" s="78"/>
      <c r="K99" s="78"/>
      <c r="L99" s="78"/>
      <c r="M99" s="78"/>
      <c r="N99" s="78"/>
      <c r="O99" s="78"/>
      <c r="P99" s="78"/>
      <c r="Q99" s="78"/>
      <c r="R99" s="78"/>
    </row>
    <row r="100" spans="9:18" x14ac:dyDescent="0.25">
      <c r="I100" s="78"/>
      <c r="J100" s="78"/>
      <c r="K100" s="78"/>
      <c r="L100" s="78"/>
      <c r="M100" s="78"/>
      <c r="N100" s="78"/>
      <c r="O100" s="78"/>
      <c r="P100" s="78"/>
      <c r="Q100" s="78"/>
      <c r="R100" s="78"/>
    </row>
    <row r="101" spans="9:18" x14ac:dyDescent="0.25">
      <c r="I101" s="78"/>
      <c r="J101" s="78"/>
      <c r="K101" s="78"/>
      <c r="L101" s="78"/>
      <c r="M101" s="78"/>
      <c r="N101" s="78"/>
      <c r="O101" s="78"/>
      <c r="P101" s="78"/>
      <c r="Q101" s="78"/>
      <c r="R101" s="78"/>
    </row>
    <row r="102" spans="9:18" x14ac:dyDescent="0.25">
      <c r="I102" s="78"/>
      <c r="J102" s="78"/>
      <c r="K102" s="78"/>
      <c r="L102" s="78"/>
      <c r="M102" s="78"/>
      <c r="N102" s="78"/>
      <c r="O102" s="78"/>
      <c r="P102" s="78"/>
      <c r="Q102" s="78"/>
      <c r="R102" s="78"/>
    </row>
    <row r="103" spans="9:18" x14ac:dyDescent="0.25">
      <c r="I103" s="78"/>
      <c r="J103" s="78"/>
      <c r="K103" s="78"/>
      <c r="L103" s="78"/>
      <c r="M103" s="78"/>
      <c r="N103" s="78"/>
      <c r="O103" s="78"/>
      <c r="P103" s="78"/>
      <c r="Q103" s="78"/>
      <c r="R103" s="78"/>
    </row>
    <row r="104" spans="9:18" x14ac:dyDescent="0.25">
      <c r="I104" s="78"/>
      <c r="J104" s="78"/>
      <c r="K104" s="78"/>
      <c r="L104" s="78"/>
      <c r="M104" s="78"/>
      <c r="N104" s="78"/>
      <c r="O104" s="78"/>
      <c r="P104" s="78"/>
      <c r="Q104" s="78"/>
      <c r="R104" s="78"/>
    </row>
    <row r="105" spans="9:18" x14ac:dyDescent="0.25">
      <c r="I105" s="78"/>
      <c r="J105" s="78"/>
      <c r="K105" s="78"/>
      <c r="L105" s="78"/>
      <c r="M105" s="78"/>
      <c r="N105" s="78"/>
      <c r="O105" s="78"/>
      <c r="P105" s="78"/>
      <c r="Q105" s="78"/>
      <c r="R105" s="78"/>
    </row>
    <row r="106" spans="9:18" x14ac:dyDescent="0.25">
      <c r="I106" s="78"/>
      <c r="J106" s="78"/>
      <c r="K106" s="78"/>
      <c r="L106" s="78"/>
      <c r="M106" s="78"/>
      <c r="N106" s="78"/>
      <c r="O106" s="78"/>
      <c r="P106" s="78"/>
      <c r="Q106" s="78"/>
      <c r="R106" s="78"/>
    </row>
    <row r="107" spans="9:18" x14ac:dyDescent="0.25">
      <c r="I107" s="78"/>
      <c r="J107" s="78"/>
      <c r="K107" s="78"/>
      <c r="L107" s="78"/>
      <c r="M107" s="78"/>
      <c r="N107" s="78"/>
      <c r="O107" s="78"/>
      <c r="P107" s="78"/>
      <c r="Q107" s="78"/>
      <c r="R107" s="78"/>
    </row>
    <row r="108" spans="9:18" x14ac:dyDescent="0.25">
      <c r="I108" s="78"/>
      <c r="J108" s="78"/>
      <c r="K108" s="78"/>
      <c r="L108" s="78"/>
      <c r="M108" s="78"/>
      <c r="N108" s="78"/>
      <c r="O108" s="78"/>
      <c r="P108" s="78"/>
      <c r="Q108" s="78"/>
      <c r="R108" s="78"/>
    </row>
    <row r="109" spans="9:18" x14ac:dyDescent="0.25">
      <c r="I109" s="78"/>
      <c r="J109" s="78"/>
      <c r="K109" s="78"/>
      <c r="L109" s="78"/>
      <c r="M109" s="78"/>
      <c r="N109" s="78"/>
      <c r="O109" s="78"/>
      <c r="P109" s="78"/>
      <c r="Q109" s="78"/>
      <c r="R109" s="78"/>
    </row>
    <row r="110" spans="9:18" x14ac:dyDescent="0.25">
      <c r="I110" s="78"/>
      <c r="J110" s="78"/>
      <c r="K110" s="78"/>
      <c r="L110" s="78"/>
      <c r="M110" s="78"/>
      <c r="N110" s="78"/>
      <c r="O110" s="78"/>
      <c r="P110" s="78"/>
      <c r="Q110" s="78"/>
      <c r="R110" s="78"/>
    </row>
    <row r="111" spans="9:18" x14ac:dyDescent="0.25">
      <c r="I111" s="78"/>
      <c r="J111" s="78"/>
      <c r="K111" s="78"/>
      <c r="L111" s="78"/>
      <c r="M111" s="78"/>
      <c r="N111" s="78"/>
      <c r="O111" s="78"/>
      <c r="P111" s="78"/>
      <c r="Q111" s="78"/>
      <c r="R111" s="78"/>
    </row>
    <row r="112" spans="9:18" x14ac:dyDescent="0.25">
      <c r="I112" s="78"/>
      <c r="J112" s="78"/>
      <c r="K112" s="78"/>
      <c r="L112" s="78"/>
      <c r="M112" s="78"/>
      <c r="N112" s="78"/>
      <c r="O112" s="78"/>
      <c r="P112" s="78"/>
      <c r="Q112" s="78"/>
      <c r="R112" s="78"/>
    </row>
    <row r="113" spans="9:18" x14ac:dyDescent="0.25">
      <c r="I113" s="78"/>
      <c r="J113" s="78"/>
      <c r="K113" s="78"/>
      <c r="L113" s="78"/>
      <c r="M113" s="78"/>
      <c r="N113" s="78"/>
      <c r="O113" s="78"/>
      <c r="P113" s="78"/>
      <c r="Q113" s="78"/>
      <c r="R113" s="78"/>
    </row>
    <row r="114" spans="9:18" x14ac:dyDescent="0.25">
      <c r="I114" s="78"/>
      <c r="J114" s="78"/>
      <c r="K114" s="78"/>
      <c r="L114" s="78"/>
      <c r="M114" s="78"/>
      <c r="N114" s="78"/>
      <c r="O114" s="78"/>
      <c r="P114" s="78"/>
      <c r="Q114" s="78"/>
      <c r="R114" s="78"/>
    </row>
    <row r="115" spans="9:18" x14ac:dyDescent="0.25">
      <c r="I115" s="78"/>
      <c r="J115" s="78"/>
      <c r="K115" s="78"/>
      <c r="L115" s="78"/>
      <c r="M115" s="78"/>
      <c r="N115" s="78"/>
      <c r="O115" s="78"/>
      <c r="P115" s="78"/>
      <c r="Q115" s="78"/>
      <c r="R115" s="78"/>
    </row>
    <row r="116" spans="9:18" x14ac:dyDescent="0.25">
      <c r="I116" s="78"/>
      <c r="J116" s="78"/>
      <c r="K116" s="78"/>
      <c r="L116" s="78"/>
      <c r="M116" s="78"/>
      <c r="N116" s="78"/>
      <c r="O116" s="78"/>
      <c r="P116" s="78"/>
      <c r="Q116" s="78"/>
      <c r="R116" s="78"/>
    </row>
    <row r="117" spans="9:18" x14ac:dyDescent="0.25">
      <c r="I117" s="78"/>
      <c r="J117" s="78"/>
      <c r="K117" s="78"/>
      <c r="L117" s="78"/>
      <c r="M117" s="78"/>
      <c r="N117" s="78"/>
      <c r="O117" s="78"/>
      <c r="P117" s="78"/>
      <c r="Q117" s="78"/>
      <c r="R117" s="78"/>
    </row>
    <row r="118" spans="9:18" x14ac:dyDescent="0.25">
      <c r="I118" s="78"/>
      <c r="J118" s="78"/>
      <c r="K118" s="78"/>
      <c r="L118" s="78"/>
      <c r="M118" s="78"/>
      <c r="N118" s="78"/>
      <c r="O118" s="78"/>
      <c r="P118" s="78"/>
      <c r="Q118" s="78"/>
      <c r="R118" s="78"/>
    </row>
    <row r="119" spans="9:18" x14ac:dyDescent="0.25">
      <c r="I119" s="78"/>
      <c r="J119" s="78"/>
      <c r="K119" s="78"/>
      <c r="L119" s="78"/>
      <c r="M119" s="78"/>
      <c r="N119" s="78"/>
      <c r="O119" s="78"/>
      <c r="P119" s="78"/>
      <c r="Q119" s="78"/>
      <c r="R119" s="78"/>
    </row>
    <row r="120" spans="9:18" x14ac:dyDescent="0.25">
      <c r="I120" s="78"/>
      <c r="J120" s="78"/>
      <c r="K120" s="78"/>
      <c r="L120" s="78"/>
      <c r="M120" s="78"/>
      <c r="N120" s="78"/>
      <c r="O120" s="78"/>
      <c r="P120" s="78"/>
      <c r="Q120" s="78"/>
      <c r="R120" s="78"/>
    </row>
    <row r="121" spans="9:18" x14ac:dyDescent="0.25">
      <c r="I121" s="78"/>
      <c r="J121" s="78"/>
      <c r="K121" s="78"/>
      <c r="L121" s="78"/>
      <c r="M121" s="78"/>
      <c r="N121" s="78"/>
      <c r="O121" s="78"/>
      <c r="P121" s="78"/>
      <c r="Q121" s="78"/>
      <c r="R121" s="78"/>
    </row>
    <row r="122" spans="9:18" x14ac:dyDescent="0.25">
      <c r="I122" s="78"/>
      <c r="J122" s="78"/>
      <c r="K122" s="78"/>
      <c r="L122" s="78"/>
      <c r="M122" s="78"/>
      <c r="N122" s="78"/>
      <c r="O122" s="78"/>
      <c r="P122" s="78"/>
      <c r="Q122" s="78"/>
      <c r="R122" s="78"/>
    </row>
    <row r="123" spans="9:18" x14ac:dyDescent="0.25">
      <c r="I123" s="78"/>
      <c r="J123" s="78"/>
      <c r="K123" s="78"/>
      <c r="L123" s="78"/>
      <c r="M123" s="78"/>
      <c r="N123" s="78"/>
      <c r="O123" s="78"/>
      <c r="P123" s="78"/>
      <c r="Q123" s="78"/>
      <c r="R123" s="78"/>
    </row>
    <row r="124" spans="9:18" x14ac:dyDescent="0.25">
      <c r="I124" s="78"/>
      <c r="J124" s="78"/>
      <c r="K124" s="78"/>
      <c r="L124" s="78"/>
      <c r="M124" s="78"/>
      <c r="N124" s="78"/>
      <c r="O124" s="78"/>
      <c r="P124" s="78"/>
      <c r="Q124" s="78"/>
      <c r="R124" s="78"/>
    </row>
    <row r="125" spans="9:18" x14ac:dyDescent="0.25">
      <c r="I125" s="78"/>
      <c r="J125" s="78"/>
      <c r="K125" s="78"/>
      <c r="L125" s="78"/>
      <c r="M125" s="78"/>
      <c r="N125" s="78"/>
      <c r="O125" s="78"/>
      <c r="P125" s="78"/>
      <c r="Q125" s="78"/>
      <c r="R125" s="78"/>
    </row>
    <row r="126" spans="9:18" x14ac:dyDescent="0.25">
      <c r="I126" s="78"/>
      <c r="J126" s="78"/>
      <c r="K126" s="78"/>
      <c r="L126" s="78"/>
      <c r="M126" s="78"/>
      <c r="N126" s="78"/>
      <c r="O126" s="78"/>
      <c r="P126" s="78"/>
      <c r="Q126" s="78"/>
      <c r="R126" s="78"/>
    </row>
  </sheetData>
  <sheetProtection formatCells="0" formatColumns="0" formatRows="0"/>
  <autoFilter ref="A1:R79"/>
  <phoneticPr fontId="3" type="noConversion"/>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6"/>
  <sheetViews>
    <sheetView tabSelected="1" zoomScale="95" zoomScaleNormal="95" zoomScalePageLayoutView="95" workbookViewId="0">
      <selection activeCell="R2" sqref="R2"/>
    </sheetView>
  </sheetViews>
  <sheetFormatPr baseColWidth="10" defaultColWidth="10.85546875" defaultRowHeight="12.75" x14ac:dyDescent="0.25"/>
  <cols>
    <col min="1" max="1" width="11.42578125" style="73" customWidth="1"/>
    <col min="2" max="2" width="8.7109375" style="73" customWidth="1"/>
    <col min="3" max="3" width="10.85546875" style="73" customWidth="1"/>
    <col min="4" max="4" width="24.140625" style="74" customWidth="1"/>
    <col min="5" max="5" width="16.85546875" style="76" customWidth="1"/>
    <col min="6" max="6" width="12.7109375" style="73" customWidth="1"/>
    <col min="7" max="7" width="15.140625" style="73" customWidth="1"/>
    <col min="8" max="8" width="20.42578125" style="73" customWidth="1"/>
    <col min="9" max="11" width="10.85546875" style="73" customWidth="1"/>
    <col min="12" max="12" width="20" style="73" customWidth="1"/>
    <col min="13" max="17" width="10.85546875" style="73" customWidth="1"/>
    <col min="18" max="18" width="13.85546875" style="73" customWidth="1"/>
    <col min="19" max="16384" width="10.85546875" style="74"/>
  </cols>
  <sheetData>
    <row r="1" spans="1:25" s="59" customFormat="1" ht="60" x14ac:dyDescent="0.25">
      <c r="A1" s="138" t="s">
        <v>299</v>
      </c>
      <c r="B1" s="138" t="s">
        <v>577</v>
      </c>
      <c r="C1" s="138" t="s">
        <v>578</v>
      </c>
      <c r="D1" s="138" t="s">
        <v>33</v>
      </c>
      <c r="E1" s="139" t="s">
        <v>602</v>
      </c>
      <c r="F1" s="138" t="s">
        <v>603</v>
      </c>
      <c r="G1" s="140" t="s">
        <v>581</v>
      </c>
      <c r="H1" s="138" t="s">
        <v>604</v>
      </c>
      <c r="I1" s="138" t="s">
        <v>299</v>
      </c>
      <c r="J1" s="138" t="s">
        <v>577</v>
      </c>
      <c r="K1" s="138" t="s">
        <v>582</v>
      </c>
      <c r="L1" s="140" t="s">
        <v>583</v>
      </c>
      <c r="M1" s="138" t="s">
        <v>584</v>
      </c>
      <c r="N1" s="138" t="s">
        <v>299</v>
      </c>
      <c r="O1" s="138" t="s">
        <v>585</v>
      </c>
      <c r="P1" s="140" t="s">
        <v>586</v>
      </c>
      <c r="Q1" s="138" t="s">
        <v>605</v>
      </c>
      <c r="R1" s="138" t="s">
        <v>606</v>
      </c>
      <c r="S1" s="73"/>
      <c r="T1" s="73"/>
      <c r="U1" s="73"/>
      <c r="V1" s="73"/>
      <c r="W1" s="73"/>
      <c r="X1" s="73"/>
      <c r="Y1" s="73"/>
    </row>
    <row r="2" spans="1:25" ht="14.1" customHeight="1" x14ac:dyDescent="0.25">
      <c r="A2" s="60">
        <v>1</v>
      </c>
      <c r="B2" s="61">
        <f>+'Insumos APC APR'!B5</f>
        <v>1</v>
      </c>
      <c r="C2" s="60">
        <f>+'Insumos APC APR'!C5</f>
        <v>560</v>
      </c>
      <c r="D2" s="72" t="str">
        <f>+'Insumos APC APR'!D5</f>
        <v>Dotar  450 equipamientos para la atención integral a la primera infancia teniendo en cuenta condiciones de accesibilidad y seguridad, guardando los estándares de calidad.</v>
      </c>
      <c r="E2" s="75">
        <f>+'Insumos APC APR'!F5</f>
        <v>0.1</v>
      </c>
      <c r="F2" s="60" t="str">
        <f>IF(E2&lt;=0.3,"Bajo",IF(E2&lt;0.7,"Medio",IF(E2&gt;=0.7,"Alto")))</f>
        <v>Bajo</v>
      </c>
      <c r="G2" s="77">
        <v>0.39</v>
      </c>
      <c r="H2" s="75">
        <f>IF(E2*G2&gt;G2,G2,G2*E2)</f>
        <v>3.9000000000000007E-2</v>
      </c>
      <c r="I2" s="50">
        <v>1</v>
      </c>
      <c r="J2" s="50">
        <v>1</v>
      </c>
      <c r="K2" s="75">
        <f t="shared" ref="K2:K20" si="0">SUMIF($B$2:$B$199,J2,$H$2:$H$199)</f>
        <v>0.29475000000000007</v>
      </c>
      <c r="L2" s="52">
        <v>0.11</v>
      </c>
      <c r="M2" s="75">
        <f>+L2*K2</f>
        <v>3.2422500000000007E-2</v>
      </c>
      <c r="N2" s="53">
        <v>1</v>
      </c>
      <c r="O2" s="75">
        <f>SUMIF($I$2:$I$199,N2,$M$2:$M$199)</f>
        <v>0.70474391666666669</v>
      </c>
      <c r="P2" s="51">
        <v>0.32</v>
      </c>
      <c r="Q2" s="75">
        <f>+O2*P2</f>
        <v>0.22551805333333336</v>
      </c>
      <c r="R2" s="77">
        <f>SUM(Q2:Q4)</f>
        <v>0.78355474675257319</v>
      </c>
    </row>
    <row r="3" spans="1:25" ht="14.1" customHeight="1" x14ac:dyDescent="0.25">
      <c r="A3" s="60">
        <v>1</v>
      </c>
      <c r="B3" s="61">
        <v>1</v>
      </c>
      <c r="C3" s="60">
        <f>+'Insumos APC APR'!C6</f>
        <v>561</v>
      </c>
      <c r="D3" s="72" t="str">
        <f>+'Insumos APC APR'!D6</f>
        <v xml:space="preserve">Vincular 1000 personas de  jardines infantiles, planteles educativos y hogares comunitarios, en  programas de promoción del buen trato y prevención de violencias en niños, niños y adolescentes </v>
      </c>
      <c r="E3" s="75">
        <f>+'Insumos APC APR'!F6</f>
        <v>0.77500000000000002</v>
      </c>
      <c r="F3" s="60" t="str">
        <f t="shared" ref="F3:F66" si="1">IF(E3&lt;=0.3,"Bajo",IF(E3&lt;0.7,"Medio",IF(E3&gt;=0.7,"Alto")))</f>
        <v>Alto</v>
      </c>
      <c r="G3" s="77">
        <v>0.33</v>
      </c>
      <c r="H3" s="75">
        <f t="shared" ref="H3:H66" si="2">IF(E3*G3&gt;G3,G3,G3*E3)</f>
        <v>0.25575000000000003</v>
      </c>
      <c r="I3" s="50">
        <v>1</v>
      </c>
      <c r="J3" s="50">
        <v>2</v>
      </c>
      <c r="K3" s="75">
        <f t="shared" si="0"/>
        <v>0.57052000000000003</v>
      </c>
      <c r="L3" s="52">
        <v>0.11</v>
      </c>
      <c r="M3" s="75">
        <f t="shared" ref="M3:M20" si="3">+L3*K3</f>
        <v>6.2757199999999999E-2</v>
      </c>
      <c r="N3" s="53">
        <v>2</v>
      </c>
      <c r="O3" s="75">
        <f>SUMIF($I$2:$I$199,N3,$M$2:$M$199)</f>
        <v>0.7728967606851247</v>
      </c>
      <c r="P3" s="51">
        <v>0.32</v>
      </c>
      <c r="Q3" s="75">
        <f>+O3*P3</f>
        <v>0.2473269634192399</v>
      </c>
      <c r="R3" s="78"/>
    </row>
    <row r="4" spans="1:25" ht="14.1" customHeight="1" x14ac:dyDescent="0.25">
      <c r="A4" s="60">
        <v>1</v>
      </c>
      <c r="B4" s="61">
        <v>1</v>
      </c>
      <c r="C4" s="60">
        <f>+'Insumos APC APR'!C7</f>
        <v>562</v>
      </c>
      <c r="D4" s="72" t="str">
        <f>+'Insumos APC APR'!D7</f>
        <v xml:space="preserve">Dotar   1 centro de Desarrollo Humano para la atención del niño y/o niña en su hogar, para la promoción de la  lactancia materna y la atención a niños y niñas en ámbito familiar </v>
      </c>
      <c r="E4" s="75">
        <f>+'Insumos APC APR'!F7</f>
        <v>0</v>
      </c>
      <c r="F4" s="60" t="str">
        <f t="shared" si="1"/>
        <v>Bajo</v>
      </c>
      <c r="G4" s="77">
        <v>0.28999999999999998</v>
      </c>
      <c r="H4" s="75">
        <f t="shared" si="2"/>
        <v>0</v>
      </c>
      <c r="I4" s="50">
        <v>1</v>
      </c>
      <c r="J4" s="50">
        <v>3</v>
      </c>
      <c r="K4" s="75">
        <f t="shared" si="0"/>
        <v>0.81187500000000001</v>
      </c>
      <c r="L4" s="52">
        <v>0.1</v>
      </c>
      <c r="M4" s="75">
        <f t="shared" si="3"/>
        <v>8.118750000000001E-2</v>
      </c>
      <c r="N4" s="53">
        <v>3</v>
      </c>
      <c r="O4" s="75">
        <f>SUMIF($I$2:$I$199,N4,$M$2:$M$199)</f>
        <v>0.86308258333333332</v>
      </c>
      <c r="P4" s="51">
        <v>0.36</v>
      </c>
      <c r="Q4" s="75">
        <f>+O4*P4</f>
        <v>0.31070972999999996</v>
      </c>
      <c r="R4" s="78"/>
    </row>
    <row r="5" spans="1:25" ht="14.1" customHeight="1" x14ac:dyDescent="0.25">
      <c r="A5" s="60">
        <v>1</v>
      </c>
      <c r="B5" s="61">
        <f>+'Insumos APC APR'!B8</f>
        <v>2</v>
      </c>
      <c r="C5" s="60">
        <f>+'Insumos APC APR'!C8</f>
        <v>566</v>
      </c>
      <c r="D5" s="72" t="str">
        <f>+'Insumos APC APR'!D8</f>
        <v>Vincular 1000 personas  en la  cátedra itinerante de envejecimiento que permitan a la ciudadanía identificar y atender aquellas situaciones del transcurrir vital que pueden impactar negativamente en la vejez.</v>
      </c>
      <c r="E5" s="75">
        <f>+'Insumos APC APR'!F8</f>
        <v>0</v>
      </c>
      <c r="F5" s="60" t="str">
        <f t="shared" si="1"/>
        <v>Bajo</v>
      </c>
      <c r="G5" s="80">
        <v>0.13</v>
      </c>
      <c r="H5" s="75">
        <f t="shared" si="2"/>
        <v>0</v>
      </c>
      <c r="I5" s="82">
        <v>1</v>
      </c>
      <c r="J5" s="83">
        <v>4</v>
      </c>
      <c r="K5" s="81">
        <f t="shared" si="0"/>
        <v>0.76249999999999996</v>
      </c>
      <c r="L5" s="84">
        <v>0.1</v>
      </c>
      <c r="M5" s="81">
        <f t="shared" si="3"/>
        <v>7.6249999999999998E-2</v>
      </c>
      <c r="N5" s="78"/>
      <c r="O5" s="78"/>
      <c r="P5" s="78"/>
      <c r="Q5" s="78"/>
      <c r="R5" s="78"/>
    </row>
    <row r="6" spans="1:25" ht="14.1" customHeight="1" x14ac:dyDescent="0.25">
      <c r="A6" s="60">
        <v>1</v>
      </c>
      <c r="B6" s="61">
        <v>2</v>
      </c>
      <c r="C6" s="60">
        <f>+'Insumos APC APR'!C9</f>
        <v>567</v>
      </c>
      <c r="D6" s="72" t="str">
        <f>+'Insumos APC APR'!D9</f>
        <v>Vincular  2.000  personas a las Acciones de Promoción de salud y Prevención de la enfermedad por ciclo vital (primera infancia, adolescencia, juventud, adultez, persona mayor.) y con enfoque diferencial.</v>
      </c>
      <c r="E6" s="75">
        <f>+'Insumos APC APR'!F9</f>
        <v>1.1806666666666668</v>
      </c>
      <c r="F6" s="60" t="str">
        <f t="shared" si="1"/>
        <v>Alto</v>
      </c>
      <c r="G6" s="77">
        <v>0.16</v>
      </c>
      <c r="H6" s="75">
        <f t="shared" si="2"/>
        <v>0.16</v>
      </c>
      <c r="I6" s="79">
        <v>1</v>
      </c>
      <c r="J6" s="50">
        <v>5</v>
      </c>
      <c r="K6" s="75">
        <f t="shared" si="0"/>
        <v>0.73333333333333328</v>
      </c>
      <c r="L6" s="52">
        <v>0.1</v>
      </c>
      <c r="M6" s="75">
        <f t="shared" si="3"/>
        <v>7.3333333333333334E-2</v>
      </c>
      <c r="N6" s="78"/>
      <c r="O6" s="78"/>
      <c r="P6" s="78"/>
      <c r="Q6" s="78"/>
      <c r="R6" s="78"/>
    </row>
    <row r="7" spans="1:25" ht="14.1" customHeight="1" x14ac:dyDescent="0.25">
      <c r="A7" s="60">
        <v>1</v>
      </c>
      <c r="B7" s="61">
        <v>2</v>
      </c>
      <c r="C7" s="60">
        <f>+'Insumos APC APR'!C10</f>
        <v>568</v>
      </c>
      <c r="D7" s="72" t="str">
        <f>+'Insumos APC APR'!D10</f>
        <v xml:space="preserve">Vincular 1.500 personas a las acciones de Atención y educación  en salud en el marco de los Derechos sexuales y reproductivos por ciclo evolutivo. </v>
      </c>
      <c r="E7" s="75">
        <f>+'Insumos APC APR'!F10</f>
        <v>0.64755555555555555</v>
      </c>
      <c r="F7" s="60" t="str">
        <f t="shared" si="1"/>
        <v>Medio</v>
      </c>
      <c r="G7" s="77">
        <v>0.15</v>
      </c>
      <c r="H7" s="75">
        <f t="shared" si="2"/>
        <v>9.7133333333333335E-2</v>
      </c>
      <c r="I7" s="79">
        <v>1</v>
      </c>
      <c r="J7" s="50">
        <v>6</v>
      </c>
      <c r="K7" s="75">
        <f t="shared" si="0"/>
        <v>1</v>
      </c>
      <c r="L7" s="52">
        <v>0.1</v>
      </c>
      <c r="M7" s="75">
        <f t="shared" si="3"/>
        <v>0.1</v>
      </c>
      <c r="N7" s="78"/>
      <c r="O7" s="78"/>
      <c r="P7" s="78"/>
      <c r="Q7" s="78"/>
      <c r="R7" s="78"/>
    </row>
    <row r="8" spans="1:25" ht="14.1" customHeight="1" x14ac:dyDescent="0.25">
      <c r="A8" s="60">
        <v>1</v>
      </c>
      <c r="B8" s="61">
        <v>2</v>
      </c>
      <c r="C8" s="60">
        <f>+'Insumos APC APR'!C11</f>
        <v>569</v>
      </c>
      <c r="D8" s="72" t="str">
        <f>+'Insumos APC APR'!D11</f>
        <v>Vincular 5.000 personas a las acciones de promoción de la salud en el ámbito escolar</v>
      </c>
      <c r="E8" s="75">
        <f>+'Insumos APC APR'!F11</f>
        <v>0.45366666666666672</v>
      </c>
      <c r="F8" s="60" t="str">
        <f t="shared" si="1"/>
        <v>Medio</v>
      </c>
      <c r="G8" s="77">
        <v>0.16</v>
      </c>
      <c r="H8" s="75">
        <f t="shared" si="2"/>
        <v>7.2586666666666674E-2</v>
      </c>
      <c r="I8" s="79">
        <v>1</v>
      </c>
      <c r="J8" s="50">
        <v>7</v>
      </c>
      <c r="K8" s="75">
        <f t="shared" si="0"/>
        <v>1</v>
      </c>
      <c r="L8" s="52">
        <v>0.11</v>
      </c>
      <c r="M8" s="75">
        <f t="shared" si="3"/>
        <v>0.11</v>
      </c>
      <c r="N8" s="78"/>
      <c r="O8" s="78"/>
      <c r="P8" s="78"/>
      <c r="Q8" s="78"/>
      <c r="R8" s="78"/>
    </row>
    <row r="9" spans="1:25" ht="14.1" customHeight="1" x14ac:dyDescent="0.25">
      <c r="A9" s="60">
        <v>1</v>
      </c>
      <c r="B9" s="61">
        <v>2</v>
      </c>
      <c r="C9" s="60">
        <f>+'Insumos APC APR'!C12</f>
        <v>570</v>
      </c>
      <c r="D9" s="72" t="str">
        <f>+'Insumos APC APR'!D12</f>
        <v>Vincular 1.000 personas a las Actividades de promoción y prevención en el lugar de ocupación o labor  para  población en condiciones especiales y/o de discapacidad</v>
      </c>
      <c r="E9" s="75">
        <f>+'Insumos APC APR'!F12</f>
        <v>0</v>
      </c>
      <c r="F9" s="60" t="str">
        <f t="shared" si="1"/>
        <v>Bajo</v>
      </c>
      <c r="G9" s="77">
        <v>0.12</v>
      </c>
      <c r="H9" s="75">
        <f t="shared" si="2"/>
        <v>0</v>
      </c>
      <c r="I9" s="79">
        <v>1</v>
      </c>
      <c r="J9" s="50">
        <v>8</v>
      </c>
      <c r="K9" s="75">
        <f t="shared" si="0"/>
        <v>0.80530833333333329</v>
      </c>
      <c r="L9" s="52">
        <v>0.1</v>
      </c>
      <c r="M9" s="75">
        <f t="shared" si="3"/>
        <v>8.0530833333333329E-2</v>
      </c>
      <c r="N9" s="78"/>
      <c r="O9" s="78"/>
      <c r="P9" s="78"/>
      <c r="Q9" s="78"/>
      <c r="R9" s="78"/>
    </row>
    <row r="10" spans="1:25" ht="14.1" customHeight="1" x14ac:dyDescent="0.25">
      <c r="A10" s="60">
        <v>1</v>
      </c>
      <c r="B10" s="61">
        <v>2</v>
      </c>
      <c r="C10" s="60">
        <f>+'Insumos APC APR'!C13</f>
        <v>571</v>
      </c>
      <c r="D10" s="72" t="str">
        <f>+'Insumos APC APR'!D13</f>
        <v>Beneficiar 300 personas  con ayudas técnicas y rehabilitación especializada para población en condición de discapacidad  por ciclo vital no cubiertas por el POS</v>
      </c>
      <c r="E10" s="75">
        <f>+'Insumos APC APR'!F13</f>
        <v>0.755</v>
      </c>
      <c r="F10" s="60" t="str">
        <f t="shared" si="1"/>
        <v>Alto</v>
      </c>
      <c r="G10" s="77">
        <v>0.16</v>
      </c>
      <c r="H10" s="75">
        <f t="shared" si="2"/>
        <v>0.1208</v>
      </c>
      <c r="I10" s="79">
        <v>1</v>
      </c>
      <c r="J10" s="50">
        <v>10</v>
      </c>
      <c r="K10" s="75">
        <f t="shared" si="0"/>
        <v>0</v>
      </c>
      <c r="L10" s="52">
        <v>0.08</v>
      </c>
      <c r="M10" s="75">
        <f t="shared" si="3"/>
        <v>0</v>
      </c>
      <c r="N10" s="78"/>
      <c r="O10" s="78"/>
      <c r="P10" s="78"/>
      <c r="Q10" s="78"/>
      <c r="R10" s="78"/>
    </row>
    <row r="11" spans="1:25" ht="14.1" customHeight="1" x14ac:dyDescent="0.25">
      <c r="A11" s="60">
        <v>1</v>
      </c>
      <c r="B11" s="61">
        <v>2</v>
      </c>
      <c r="C11" s="60">
        <f>+'Insumos APC APR'!C14</f>
        <v>572</v>
      </c>
      <c r="D11" s="72" t="str">
        <f>+'Insumos APC APR'!D14</f>
        <v xml:space="preserve">Intervenir 20 focos con Acciones complementarias para eventos de control de plagas (insectos, roedores, vectores, etc.)  </v>
      </c>
      <c r="E11" s="75">
        <f>+'Insumos APC APR'!F14</f>
        <v>2.7</v>
      </c>
      <c r="F11" s="60" t="str">
        <f t="shared" si="1"/>
        <v>Alto</v>
      </c>
      <c r="G11" s="77">
        <v>0.12</v>
      </c>
      <c r="H11" s="75">
        <f t="shared" si="2"/>
        <v>0.12</v>
      </c>
      <c r="I11" s="79">
        <v>1</v>
      </c>
      <c r="J11" s="50">
        <v>15</v>
      </c>
      <c r="K11" s="75">
        <f t="shared" si="0"/>
        <v>0.98069500000000009</v>
      </c>
      <c r="L11" s="52">
        <v>0.09</v>
      </c>
      <c r="M11" s="75">
        <f t="shared" si="3"/>
        <v>8.8262550000000009E-2</v>
      </c>
      <c r="N11" s="78"/>
      <c r="O11" s="78"/>
      <c r="P11" s="78"/>
      <c r="Q11" s="78"/>
      <c r="R11" s="78"/>
    </row>
    <row r="12" spans="1:25" ht="17.100000000000001" customHeight="1" x14ac:dyDescent="0.25">
      <c r="A12" s="60">
        <v>1</v>
      </c>
      <c r="B12" s="61">
        <f>+'Insumos APC APR'!B15</f>
        <v>3</v>
      </c>
      <c r="C12" s="60">
        <f>+'Insumos APC APR'!C15</f>
        <v>563</v>
      </c>
      <c r="D12" s="72" t="str">
        <f>+'Insumos APC APR'!D15</f>
        <v>Vincular a 4.500 estudiantes en salidas pedagógicas extraescolares</v>
      </c>
      <c r="E12" s="75">
        <f>+'Insumos APC APR'!F15</f>
        <v>1.9177777777777778</v>
      </c>
      <c r="F12" s="60" t="str">
        <f t="shared" si="1"/>
        <v>Alto</v>
      </c>
      <c r="G12" s="77">
        <v>0.3</v>
      </c>
      <c r="H12" s="75">
        <f t="shared" si="2"/>
        <v>0.3</v>
      </c>
      <c r="I12" s="79">
        <v>2</v>
      </c>
      <c r="J12" s="50">
        <v>17</v>
      </c>
      <c r="K12" s="75">
        <f t="shared" si="0"/>
        <v>0.85249999999999992</v>
      </c>
      <c r="L12" s="51">
        <v>0.2</v>
      </c>
      <c r="M12" s="75">
        <f t="shared" si="3"/>
        <v>0.17049999999999998</v>
      </c>
      <c r="N12" s="78"/>
      <c r="O12" s="78"/>
      <c r="P12" s="78"/>
      <c r="Q12" s="78"/>
      <c r="R12" s="78"/>
    </row>
    <row r="13" spans="1:25" ht="17.100000000000001" customHeight="1" x14ac:dyDescent="0.25">
      <c r="A13" s="60">
        <v>1</v>
      </c>
      <c r="B13" s="61">
        <v>3</v>
      </c>
      <c r="C13" s="60">
        <f>+'Insumos APC APR'!C16</f>
        <v>564</v>
      </c>
      <c r="D13" s="72" t="str">
        <f>+'Insumos APC APR'!D16</f>
        <v>Dotar  4  equipamientos (colegios - laboratorios de idiomas, informática, ciencias, etc. -  bibliotecas), de elementos pedagógicos en el marco del proyecto escolar y/o comunitario</v>
      </c>
      <c r="E13" s="75">
        <f>+'Insumos APC APR'!F16</f>
        <v>0.9375</v>
      </c>
      <c r="F13" s="60" t="str">
        <f t="shared" si="1"/>
        <v>Alto</v>
      </c>
      <c r="G13" s="77">
        <v>0.37</v>
      </c>
      <c r="H13" s="75">
        <f t="shared" si="2"/>
        <v>0.34687499999999999</v>
      </c>
      <c r="I13" s="79">
        <v>2</v>
      </c>
      <c r="J13" s="50">
        <v>19</v>
      </c>
      <c r="K13" s="75">
        <f t="shared" si="0"/>
        <v>0.81531200297880257</v>
      </c>
      <c r="L13" s="51">
        <v>0.23</v>
      </c>
      <c r="M13" s="75">
        <f t="shared" si="3"/>
        <v>0.18752176068512461</v>
      </c>
      <c r="N13" s="78"/>
      <c r="O13" s="78"/>
      <c r="P13" s="78"/>
      <c r="Q13" s="78"/>
      <c r="R13" s="78"/>
    </row>
    <row r="14" spans="1:25" ht="17.100000000000001" customHeight="1" x14ac:dyDescent="0.25">
      <c r="A14" s="60">
        <v>1</v>
      </c>
      <c r="B14" s="61">
        <v>3</v>
      </c>
      <c r="C14" s="60">
        <f>+'Insumos APC APR'!C17</f>
        <v>565</v>
      </c>
      <c r="D14" s="72" t="str">
        <f>+'Insumos APC APR'!D17</f>
        <v>Vincular a 850 personas a programas de preparación y capacitación orientados a  las pruebas de estado y al acceso de educación para jóvenes y adultos no escolarizados</v>
      </c>
      <c r="E14" s="75">
        <f>+'Insumos APC APR'!F17</f>
        <v>0.5</v>
      </c>
      <c r="F14" s="60" t="str">
        <f t="shared" si="1"/>
        <v>Medio</v>
      </c>
      <c r="G14" s="77">
        <v>0.33</v>
      </c>
      <c r="H14" s="75">
        <f t="shared" si="2"/>
        <v>0.16500000000000001</v>
      </c>
      <c r="I14" s="79">
        <v>2</v>
      </c>
      <c r="J14" s="50">
        <v>20</v>
      </c>
      <c r="K14" s="75">
        <f t="shared" si="0"/>
        <v>0.63500000000000001</v>
      </c>
      <c r="L14" s="51">
        <v>0.16</v>
      </c>
      <c r="M14" s="75">
        <f t="shared" si="3"/>
        <v>0.10160000000000001</v>
      </c>
      <c r="N14" s="78"/>
      <c r="O14" s="78"/>
      <c r="P14" s="78"/>
      <c r="Q14" s="78"/>
      <c r="R14" s="78"/>
    </row>
    <row r="15" spans="1:25" ht="17.100000000000001" customHeight="1" x14ac:dyDescent="0.25">
      <c r="A15" s="60">
        <v>1</v>
      </c>
      <c r="B15" s="61">
        <f>+'Insumos APC APR'!B18</f>
        <v>4</v>
      </c>
      <c r="C15" s="60">
        <f>+'Insumos APC APR'!C18</f>
        <v>573</v>
      </c>
      <c r="D15" s="72" t="str">
        <f>+'Insumos APC APR'!D18</f>
        <v>Vincular  1.500  personas en programas para prevenir y visibilizar las distintas formas de violencia y discriminación contra las mujeres y en el núcleo familiar.</v>
      </c>
      <c r="E15" s="75">
        <f>+'Insumos APC APR'!F18</f>
        <v>1</v>
      </c>
      <c r="F15" s="60" t="str">
        <f t="shared" si="1"/>
        <v>Alto</v>
      </c>
      <c r="G15" s="77">
        <v>0.24</v>
      </c>
      <c r="H15" s="75">
        <f t="shared" si="2"/>
        <v>0.24</v>
      </c>
      <c r="I15" s="79">
        <v>2</v>
      </c>
      <c r="J15" s="50">
        <v>21</v>
      </c>
      <c r="K15" s="75">
        <f t="shared" si="0"/>
        <v>0.68</v>
      </c>
      <c r="L15" s="51">
        <v>0.21</v>
      </c>
      <c r="M15" s="75">
        <f t="shared" si="3"/>
        <v>0.14280000000000001</v>
      </c>
      <c r="N15" s="78"/>
      <c r="O15" s="78"/>
      <c r="P15" s="78"/>
      <c r="Q15" s="78"/>
      <c r="R15" s="78"/>
    </row>
    <row r="16" spans="1:25" ht="17.100000000000001" customHeight="1" x14ac:dyDescent="0.25">
      <c r="A16" s="60">
        <v>1</v>
      </c>
      <c r="B16" s="61">
        <v>4</v>
      </c>
      <c r="C16" s="60">
        <f>+'Insumos APC APR'!C19</f>
        <v>574</v>
      </c>
      <c r="D16" s="72" t="str">
        <f>+'Insumos APC APR'!D19</f>
        <v>Vincular  1.000 personas a programas que promuevan la equidad de género y los espacios de participación en ámbitos  políticos, sociales y económicos.</v>
      </c>
      <c r="E16" s="75">
        <f>+'Insumos APC APR'!F19</f>
        <v>0.66666666666666663</v>
      </c>
      <c r="F16" s="60" t="str">
        <f t="shared" si="1"/>
        <v>Medio</v>
      </c>
      <c r="G16" s="77">
        <v>0.24</v>
      </c>
      <c r="H16" s="75">
        <f t="shared" si="2"/>
        <v>0.15999999999999998</v>
      </c>
      <c r="I16" s="79">
        <v>2</v>
      </c>
      <c r="J16" s="50">
        <v>22</v>
      </c>
      <c r="K16" s="75">
        <f t="shared" si="0"/>
        <v>0.85237499999999988</v>
      </c>
      <c r="L16" s="51">
        <v>0.2</v>
      </c>
      <c r="M16" s="75">
        <f t="shared" si="3"/>
        <v>0.17047499999999999</v>
      </c>
      <c r="N16" s="78"/>
      <c r="O16" s="78"/>
      <c r="P16" s="78"/>
      <c r="Q16" s="78"/>
      <c r="R16" s="78"/>
    </row>
    <row r="17" spans="1:18" ht="17.100000000000001" customHeight="1" x14ac:dyDescent="0.25">
      <c r="A17" s="60">
        <v>1</v>
      </c>
      <c r="B17" s="61">
        <v>4</v>
      </c>
      <c r="C17" s="60">
        <f>+'Insumos APC APR'!C20</f>
        <v>575</v>
      </c>
      <c r="D17" s="72" t="str">
        <f>+'Insumos APC APR'!D20</f>
        <v>Vincular 1.000 personas en programas de Prevención, sensibilización social para el reconocimiento de género y diversidad sexual.</v>
      </c>
      <c r="E17" s="75">
        <f>+'Insumos APC APR'!F20</f>
        <v>0.66666666666666663</v>
      </c>
      <c r="F17" s="60" t="str">
        <f t="shared" si="1"/>
        <v>Medio</v>
      </c>
      <c r="G17" s="77">
        <v>0.24</v>
      </c>
      <c r="H17" s="75">
        <f t="shared" si="2"/>
        <v>0.15999999999999998</v>
      </c>
      <c r="I17" s="79">
        <v>3</v>
      </c>
      <c r="J17" s="50">
        <v>24</v>
      </c>
      <c r="K17" s="75">
        <f t="shared" si="0"/>
        <v>0.99769999999999981</v>
      </c>
      <c r="L17" s="51">
        <v>0.24</v>
      </c>
      <c r="M17" s="75">
        <f t="shared" si="3"/>
        <v>0.23944799999999994</v>
      </c>
      <c r="N17" s="78"/>
      <c r="O17" s="78"/>
      <c r="P17" s="78"/>
      <c r="Q17" s="78"/>
      <c r="R17" s="78"/>
    </row>
    <row r="18" spans="1:18" ht="17.100000000000001" customHeight="1" x14ac:dyDescent="0.25">
      <c r="A18" s="60">
        <v>1</v>
      </c>
      <c r="B18" s="61">
        <v>4</v>
      </c>
      <c r="C18" s="60">
        <f>+'Insumos APC APR'!C21</f>
        <v>576</v>
      </c>
      <c r="D18" s="72" t="str">
        <f>+'Insumos APC APR'!D21</f>
        <v>Apoyar 20  iniciativas de las organizaciones, grupos y redes de mujeres</v>
      </c>
      <c r="E18" s="75">
        <f>+'Insumos APC APR'!F21</f>
        <v>0.75</v>
      </c>
      <c r="F18" s="60" t="str">
        <f t="shared" si="1"/>
        <v>Alto</v>
      </c>
      <c r="G18" s="77">
        <v>0.27</v>
      </c>
      <c r="H18" s="75">
        <f t="shared" si="2"/>
        <v>0.20250000000000001</v>
      </c>
      <c r="I18" s="79">
        <v>3</v>
      </c>
      <c r="J18" s="50">
        <v>27</v>
      </c>
      <c r="K18" s="75">
        <f t="shared" si="0"/>
        <v>0.86162500000000009</v>
      </c>
      <c r="L18" s="51">
        <v>0.27</v>
      </c>
      <c r="M18" s="75">
        <f t="shared" si="3"/>
        <v>0.23263875000000003</v>
      </c>
      <c r="N18" s="78"/>
      <c r="O18" s="78"/>
      <c r="P18" s="78"/>
      <c r="Q18" s="78"/>
      <c r="R18" s="78"/>
    </row>
    <row r="19" spans="1:18" ht="17.100000000000001" customHeight="1" x14ac:dyDescent="0.25">
      <c r="A19" s="60">
        <v>1</v>
      </c>
      <c r="B19" s="61">
        <f>+'Insumos APC APR'!B22</f>
        <v>5</v>
      </c>
      <c r="C19" s="60">
        <f>+'Insumos APC APR'!C22</f>
        <v>577</v>
      </c>
      <c r="D19" s="72" t="str">
        <f>+'Insumos APC APR'!D22</f>
        <v>Beneficiar 1.200 personas adultos mayores con la entrega de subsidios en situación de vulnerabilidad (tipo C) 12 meses al año</v>
      </c>
      <c r="E19" s="75">
        <f>+'Insumos APC APR'!F22</f>
        <v>2.6429166666666668</v>
      </c>
      <c r="F19" s="60" t="str">
        <f t="shared" si="1"/>
        <v>Alto</v>
      </c>
      <c r="G19" s="77">
        <v>0.18</v>
      </c>
      <c r="H19" s="75">
        <f t="shared" si="2"/>
        <v>0.18</v>
      </c>
      <c r="I19" s="79">
        <v>3</v>
      </c>
      <c r="J19" s="50">
        <v>30</v>
      </c>
      <c r="K19" s="75">
        <f t="shared" si="0"/>
        <v>0.85833333333333328</v>
      </c>
      <c r="L19" s="51">
        <v>0.22</v>
      </c>
      <c r="M19" s="75">
        <f t="shared" si="3"/>
        <v>0.18883333333333333</v>
      </c>
      <c r="N19" s="78"/>
      <c r="O19" s="78"/>
      <c r="P19" s="78"/>
      <c r="Q19" s="78"/>
      <c r="R19" s="78"/>
    </row>
    <row r="20" spans="1:18" ht="17.100000000000001" customHeight="1" x14ac:dyDescent="0.25">
      <c r="A20" s="60">
        <v>1</v>
      </c>
      <c r="B20" s="61">
        <v>5</v>
      </c>
      <c r="C20" s="60">
        <f>+'Insumos APC APR'!C23</f>
        <v>578</v>
      </c>
      <c r="D20" s="72" t="str">
        <f>+'Insumos APC APR'!D23</f>
        <v>Vincular  400  personas en campañas de  prevención a la violencia y la delincuencia de  poblaciones en riesgo (jóvenes, barristas, “parches”) y a la prevención de violencias contra las mujeres.</v>
      </c>
      <c r="E20" s="75">
        <f>+'Insumos APC APR'!F23</f>
        <v>0.70833333333333326</v>
      </c>
      <c r="F20" s="60" t="str">
        <f t="shared" si="1"/>
        <v>Alto</v>
      </c>
      <c r="G20" s="77">
        <v>0.13</v>
      </c>
      <c r="H20" s="75">
        <f t="shared" si="2"/>
        <v>9.2083333333333323E-2</v>
      </c>
      <c r="I20" s="79">
        <v>3</v>
      </c>
      <c r="J20" s="50">
        <v>31</v>
      </c>
      <c r="K20" s="75">
        <f t="shared" si="0"/>
        <v>0.74875000000000003</v>
      </c>
      <c r="L20" s="51">
        <v>0.27</v>
      </c>
      <c r="M20" s="75">
        <f t="shared" si="3"/>
        <v>0.20216250000000002</v>
      </c>
      <c r="N20" s="78"/>
      <c r="O20" s="78"/>
      <c r="P20" s="78"/>
      <c r="Q20" s="78"/>
      <c r="R20" s="78"/>
    </row>
    <row r="21" spans="1:18" ht="17.100000000000001" customHeight="1" x14ac:dyDescent="0.25">
      <c r="A21" s="60">
        <v>1</v>
      </c>
      <c r="B21" s="61">
        <v>5</v>
      </c>
      <c r="C21" s="60">
        <f>+'Insumos APC APR'!C24</f>
        <v>579</v>
      </c>
      <c r="D21" s="72" t="str">
        <f>+'Insumos APC APR'!D24</f>
        <v>Apoyar 20 de iniciativas juveniles para el buen uso del tiempo libre</v>
      </c>
      <c r="E21" s="75">
        <f>+'Insumos APC APR'!F24</f>
        <v>0.625</v>
      </c>
      <c r="F21" s="60" t="str">
        <f t="shared" si="1"/>
        <v>Medio</v>
      </c>
      <c r="G21" s="77">
        <v>0.15</v>
      </c>
      <c r="H21" s="75">
        <f t="shared" si="2"/>
        <v>9.375E-2</v>
      </c>
      <c r="I21" s="78"/>
      <c r="J21" s="78"/>
      <c r="K21" s="78"/>
      <c r="L21" s="78"/>
      <c r="M21" s="78"/>
      <c r="N21" s="78"/>
      <c r="O21" s="78"/>
      <c r="P21" s="78"/>
      <c r="Q21" s="78"/>
      <c r="R21" s="78"/>
    </row>
    <row r="22" spans="1:18" ht="17.100000000000001" customHeight="1" x14ac:dyDescent="0.25">
      <c r="A22" s="60">
        <v>1</v>
      </c>
      <c r="B22" s="61">
        <v>5</v>
      </c>
      <c r="C22" s="60">
        <f>+'Insumos APC APR'!C25</f>
        <v>580</v>
      </c>
      <c r="D22" s="72" t="str">
        <f>+'Insumos APC APR'!D25</f>
        <v>Vincular a 100  personas a las Acciones de mejoramiento de la calidad de vida de habitantes de calle y trabajadores (as) sexuales</v>
      </c>
      <c r="E22" s="75">
        <f>+'Insumos APC APR'!F25</f>
        <v>0.66666666666666674</v>
      </c>
      <c r="F22" s="60" t="str">
        <f t="shared" si="1"/>
        <v>Medio</v>
      </c>
      <c r="G22" s="77">
        <v>0.18</v>
      </c>
      <c r="H22" s="75">
        <f t="shared" si="2"/>
        <v>0.12000000000000001</v>
      </c>
      <c r="I22" s="78"/>
      <c r="J22" s="78"/>
      <c r="K22" s="78"/>
      <c r="L22" s="78"/>
      <c r="M22" s="78"/>
      <c r="N22" s="78"/>
      <c r="O22" s="78"/>
      <c r="P22" s="78"/>
      <c r="Q22" s="78"/>
      <c r="R22" s="78"/>
    </row>
    <row r="23" spans="1:18" ht="17.100000000000001" customHeight="1" x14ac:dyDescent="0.25">
      <c r="A23" s="60">
        <v>1</v>
      </c>
      <c r="B23" s="61">
        <v>5</v>
      </c>
      <c r="C23" s="60">
        <f>+'Insumos APC APR'!C26</f>
        <v>581</v>
      </c>
      <c r="D23" s="72" t="str">
        <f>+'Insumos APC APR'!D26</f>
        <v>Vincular a 1.000  personas a  Programas y acciones de promoción de convivencia inter étnica.</v>
      </c>
      <c r="E23" s="75">
        <f>+'Insumos APC APR'!F26</f>
        <v>1.22525</v>
      </c>
      <c r="F23" s="60" t="str">
        <f t="shared" si="1"/>
        <v>Alto</v>
      </c>
      <c r="G23" s="77">
        <v>0.18</v>
      </c>
      <c r="H23" s="75">
        <f t="shared" si="2"/>
        <v>0.18</v>
      </c>
      <c r="I23" s="78"/>
      <c r="J23" s="78"/>
      <c r="K23" s="78"/>
      <c r="L23" s="78"/>
      <c r="M23" s="78"/>
      <c r="N23" s="78"/>
      <c r="O23" s="78"/>
      <c r="P23" s="78"/>
      <c r="Q23" s="78"/>
      <c r="R23" s="78"/>
    </row>
    <row r="24" spans="1:18" ht="17.100000000000001" customHeight="1" x14ac:dyDescent="0.25">
      <c r="A24" s="60">
        <v>1</v>
      </c>
      <c r="B24" s="61">
        <v>5</v>
      </c>
      <c r="C24" s="60">
        <f>+'Insumos APC APR'!C27</f>
        <v>582</v>
      </c>
      <c r="D24" s="72" t="str">
        <f>+'Insumos APC APR'!D27</f>
        <v>Vincular 3.000 personas a las redes protectoras de niños(as), adolescentes, jóvenes y mujeres y lucha contra la estigmatización, promoción de la convivencia escolar al interior de las instituciones educativas y en sus entornos.</v>
      </c>
      <c r="E24" s="75">
        <f>+'Insumos APC APR'!F27</f>
        <v>0.375</v>
      </c>
      <c r="F24" s="60" t="str">
        <f t="shared" si="1"/>
        <v>Medio</v>
      </c>
      <c r="G24" s="77">
        <v>0.18</v>
      </c>
      <c r="H24" s="75">
        <f t="shared" si="2"/>
        <v>6.7500000000000004E-2</v>
      </c>
      <c r="I24" s="78"/>
      <c r="J24" s="78"/>
      <c r="K24" s="78"/>
      <c r="L24" s="78"/>
      <c r="M24" s="78"/>
      <c r="N24" s="78"/>
      <c r="O24" s="78"/>
      <c r="P24" s="78"/>
      <c r="Q24" s="78"/>
      <c r="R24" s="78"/>
    </row>
    <row r="25" spans="1:18" ht="15.95" customHeight="1" x14ac:dyDescent="0.25">
      <c r="A25" s="60">
        <v>1</v>
      </c>
      <c r="B25" s="61">
        <f>+'Insumos APC APR'!B28</f>
        <v>6</v>
      </c>
      <c r="C25" s="60">
        <f>+'Insumos APC APR'!C28</f>
        <v>583</v>
      </c>
      <c r="D25" s="72" t="str">
        <f>+'Insumos APC APR'!D28</f>
        <v xml:space="preserve">Asesorar y acompañar a 500 personas en las acciones de gestión social relacionadas con el desarrollo de proyectos de vivienda, en coordinación con la Alta Consejería para los Derechos de las Víctimas.       </v>
      </c>
      <c r="E25" s="75">
        <f>+'Insumos APC APR'!F28</f>
        <v>1.0774999999999999</v>
      </c>
      <c r="F25" s="60" t="str">
        <f t="shared" si="1"/>
        <v>Alto</v>
      </c>
      <c r="G25" s="77">
        <v>1</v>
      </c>
      <c r="H25" s="75">
        <f t="shared" si="2"/>
        <v>1</v>
      </c>
      <c r="I25" s="78"/>
      <c r="J25" s="78"/>
      <c r="K25" s="78"/>
      <c r="L25" s="78"/>
      <c r="M25" s="78"/>
      <c r="N25" s="78"/>
      <c r="O25" s="78"/>
      <c r="P25" s="78"/>
      <c r="Q25" s="78"/>
      <c r="R25" s="78"/>
    </row>
    <row r="26" spans="1:18" ht="17.100000000000001" customHeight="1" x14ac:dyDescent="0.25">
      <c r="A26" s="60">
        <v>1</v>
      </c>
      <c r="B26" s="61">
        <f>+'Insumos APC APR'!B29</f>
        <v>7</v>
      </c>
      <c r="C26" s="60">
        <f>+'Insumos APC APR'!C29</f>
        <v>584</v>
      </c>
      <c r="D26" s="72" t="str">
        <f>+'Insumos APC APR'!D29</f>
        <v>Beneficiar 1.000  personas con programas de Gestión, acompañamiento y fortalecimiento de estrategias de inclusión social para Justicia formal, informal, comunitaria y resolución alternativa de conflictos.</v>
      </c>
      <c r="E26" s="75">
        <f>+'Insumos APC APR'!F29</f>
        <v>1</v>
      </c>
      <c r="F26" s="60" t="str">
        <f t="shared" si="1"/>
        <v>Alto</v>
      </c>
      <c r="G26" s="77">
        <v>0.48</v>
      </c>
      <c r="H26" s="75">
        <f t="shared" si="2"/>
        <v>0.48</v>
      </c>
      <c r="I26" s="78"/>
      <c r="J26" s="78"/>
      <c r="K26" s="78"/>
      <c r="L26" s="78"/>
      <c r="M26" s="78"/>
      <c r="N26" s="78"/>
      <c r="O26" s="78"/>
      <c r="P26" s="78"/>
      <c r="Q26" s="78"/>
      <c r="R26" s="78"/>
    </row>
    <row r="27" spans="1:18" ht="17.100000000000001" customHeight="1" x14ac:dyDescent="0.25">
      <c r="A27" s="60">
        <v>1</v>
      </c>
      <c r="B27" s="61">
        <v>7</v>
      </c>
      <c r="C27" s="60">
        <f>+'Insumos APC APR'!C30</f>
        <v>585</v>
      </c>
      <c r="D27" s="72" t="str">
        <f>+'Insumos APC APR'!D30</f>
        <v>Vincular  1.000  personas en campañas de comunicación, cultural y pedagógica, sobre los derechos de las victimas, la paz y la reconciliación.</v>
      </c>
      <c r="E27" s="75">
        <f>+'Insumos APC APR'!F30</f>
        <v>1</v>
      </c>
      <c r="F27" s="60" t="str">
        <f t="shared" si="1"/>
        <v>Alto</v>
      </c>
      <c r="G27" s="77">
        <v>0.52</v>
      </c>
      <c r="H27" s="75">
        <f t="shared" si="2"/>
        <v>0.52</v>
      </c>
      <c r="I27" s="78"/>
      <c r="J27" s="78"/>
      <c r="K27" s="78"/>
      <c r="L27" s="78"/>
      <c r="M27" s="78"/>
      <c r="N27" s="78"/>
      <c r="O27" s="78"/>
      <c r="P27" s="78"/>
      <c r="Q27" s="78"/>
      <c r="R27" s="78"/>
    </row>
    <row r="28" spans="1:18" ht="17.100000000000001" customHeight="1" x14ac:dyDescent="0.25">
      <c r="A28" s="60">
        <v>1</v>
      </c>
      <c r="B28" s="61">
        <f>+'Insumos APC APR'!B31</f>
        <v>8</v>
      </c>
      <c r="C28" s="60">
        <f>+'Insumos APC APR'!C31</f>
        <v>586</v>
      </c>
      <c r="D28" s="72" t="str">
        <f>+'Insumos APC APR'!D31</f>
        <v>Vincular 3000  personas a eventos en espacios de expresión cultural y artística</v>
      </c>
      <c r="E28" s="75">
        <f>+'Insumos APC APR'!F31</f>
        <v>0.75</v>
      </c>
      <c r="F28" s="60" t="str">
        <f t="shared" si="1"/>
        <v>Alto</v>
      </c>
      <c r="G28" s="77">
        <v>0.08</v>
      </c>
      <c r="H28" s="75">
        <f t="shared" si="2"/>
        <v>0.06</v>
      </c>
      <c r="I28" s="78"/>
      <c r="J28" s="78"/>
      <c r="K28" s="78"/>
      <c r="L28" s="78"/>
      <c r="M28" s="78"/>
      <c r="N28" s="78"/>
      <c r="O28" s="78"/>
      <c r="P28" s="78"/>
      <c r="Q28" s="78"/>
      <c r="R28" s="78"/>
    </row>
    <row r="29" spans="1:18" ht="17.100000000000001" customHeight="1" x14ac:dyDescent="0.25">
      <c r="A29" s="60">
        <v>1</v>
      </c>
      <c r="B29" s="61">
        <v>8</v>
      </c>
      <c r="C29" s="60">
        <f>+'Insumos APC APR'!C32</f>
        <v>587</v>
      </c>
      <c r="D29" s="72" t="str">
        <f>+'Insumos APC APR'!D32</f>
        <v>Mantener  4 murales de la localidad que hacen parte de patrimonio cultural e histórico.</v>
      </c>
      <c r="E29" s="75">
        <f>+'Insumos APC APR'!F32</f>
        <v>1.5</v>
      </c>
      <c r="F29" s="60" t="str">
        <f t="shared" si="1"/>
        <v>Alto</v>
      </c>
      <c r="G29" s="77">
        <v>0.04</v>
      </c>
      <c r="H29" s="75">
        <f t="shared" si="2"/>
        <v>0.04</v>
      </c>
      <c r="I29" s="78"/>
      <c r="J29" s="78"/>
      <c r="K29" s="78"/>
      <c r="L29" s="78"/>
      <c r="M29" s="78"/>
      <c r="N29" s="78"/>
      <c r="O29" s="78"/>
      <c r="P29" s="78"/>
      <c r="Q29" s="78"/>
      <c r="R29" s="78"/>
    </row>
    <row r="30" spans="1:18" ht="17.100000000000001" customHeight="1" x14ac:dyDescent="0.25">
      <c r="A30" s="60">
        <v>1</v>
      </c>
      <c r="B30" s="61">
        <v>8</v>
      </c>
      <c r="C30" s="60">
        <f>+'Insumos APC APR'!C33</f>
        <v>588</v>
      </c>
      <c r="D30" s="72" t="str">
        <f>+'Insumos APC APR'!D33</f>
        <v>Mantener 4 parques vecinales y/o de bolsillo</v>
      </c>
      <c r="E30" s="75">
        <f>+'Insumos APC APR'!F33</f>
        <v>1.0625</v>
      </c>
      <c r="F30" s="60" t="str">
        <f t="shared" si="1"/>
        <v>Alto</v>
      </c>
      <c r="G30" s="77">
        <v>0.09</v>
      </c>
      <c r="H30" s="75">
        <f t="shared" si="2"/>
        <v>0.09</v>
      </c>
      <c r="I30" s="78"/>
      <c r="J30" s="78"/>
      <c r="K30" s="78"/>
      <c r="L30" s="78"/>
      <c r="M30" s="78"/>
      <c r="N30" s="78"/>
      <c r="O30" s="78"/>
      <c r="P30" s="78"/>
      <c r="Q30" s="78"/>
      <c r="R30" s="78"/>
    </row>
    <row r="31" spans="1:18" ht="17.100000000000001" customHeight="1" x14ac:dyDescent="0.25">
      <c r="A31" s="60">
        <v>1</v>
      </c>
      <c r="B31" s="61">
        <v>8</v>
      </c>
      <c r="C31" s="60">
        <f>+'Insumos APC APR'!C34</f>
        <v>589</v>
      </c>
      <c r="D31" s="72" t="str">
        <f>+'Insumos APC APR'!D34</f>
        <v>Construir  2  parques vecinales y/o de bolsillo</v>
      </c>
      <c r="E31" s="75">
        <f>+'Insumos APC APR'!F34</f>
        <v>1</v>
      </c>
      <c r="F31" s="60" t="str">
        <f t="shared" si="1"/>
        <v>Alto</v>
      </c>
      <c r="G31" s="77">
        <v>0.09</v>
      </c>
      <c r="H31" s="75">
        <f t="shared" si="2"/>
        <v>0.09</v>
      </c>
      <c r="I31" s="78"/>
      <c r="J31" s="78"/>
      <c r="K31" s="78"/>
      <c r="L31" s="78"/>
      <c r="M31" s="78"/>
      <c r="N31" s="78"/>
      <c r="O31" s="78"/>
      <c r="P31" s="78"/>
      <c r="Q31" s="78"/>
      <c r="R31" s="78"/>
    </row>
    <row r="32" spans="1:18" ht="17.100000000000001" customHeight="1" x14ac:dyDescent="0.25">
      <c r="A32" s="60">
        <v>1</v>
      </c>
      <c r="B32" s="61">
        <v>8</v>
      </c>
      <c r="C32" s="60">
        <f>+'Insumos APC APR'!C35</f>
        <v>590</v>
      </c>
      <c r="D32" s="72" t="str">
        <f>+'Insumos APC APR'!D35</f>
        <v>Dotar 3 parques vecinales y/o de bolsillo</v>
      </c>
      <c r="E32" s="75">
        <f>+'Insumos APC APR'!F35</f>
        <v>2.5833333333333335</v>
      </c>
      <c r="F32" s="60" t="str">
        <f t="shared" si="1"/>
        <v>Alto</v>
      </c>
      <c r="G32" s="77">
        <v>0.09</v>
      </c>
      <c r="H32" s="75">
        <f t="shared" si="2"/>
        <v>0.09</v>
      </c>
      <c r="I32" s="78"/>
      <c r="J32" s="78"/>
      <c r="K32" s="78"/>
      <c r="L32" s="78"/>
      <c r="M32" s="78"/>
      <c r="N32" s="78"/>
      <c r="O32" s="78"/>
      <c r="P32" s="78"/>
      <c r="Q32" s="78"/>
      <c r="R32" s="78"/>
    </row>
    <row r="33" spans="1:18" ht="17.100000000000001" customHeight="1" x14ac:dyDescent="0.25">
      <c r="A33" s="60">
        <v>1</v>
      </c>
      <c r="B33" s="61">
        <v>8</v>
      </c>
      <c r="C33" s="60">
        <f>+'Insumos APC APR'!C36</f>
        <v>591</v>
      </c>
      <c r="D33" s="72" t="str">
        <f>+'Insumos APC APR'!D36</f>
        <v>Dotar 1  equipamiento o escenario cultural publico</v>
      </c>
      <c r="E33" s="75">
        <f>+'Insumos APC APR'!F36</f>
        <v>0.75</v>
      </c>
      <c r="F33" s="60" t="str">
        <f t="shared" si="1"/>
        <v>Alto</v>
      </c>
      <c r="G33" s="77">
        <v>0.09</v>
      </c>
      <c r="H33" s="75">
        <f t="shared" si="2"/>
        <v>6.7500000000000004E-2</v>
      </c>
      <c r="I33" s="78"/>
      <c r="J33" s="78"/>
      <c r="K33" s="78"/>
      <c r="L33" s="78"/>
      <c r="M33" s="78"/>
      <c r="N33" s="78"/>
      <c r="O33" s="78"/>
      <c r="P33" s="78"/>
      <c r="Q33" s="78"/>
      <c r="R33" s="78"/>
    </row>
    <row r="34" spans="1:18" ht="17.100000000000001" customHeight="1" x14ac:dyDescent="0.25">
      <c r="A34" s="60">
        <v>1</v>
      </c>
      <c r="B34" s="61">
        <v>8</v>
      </c>
      <c r="C34" s="60">
        <f>+'Insumos APC APR'!C37</f>
        <v>592</v>
      </c>
      <c r="D34" s="72" t="str">
        <f>+'Insumos APC APR'!D37</f>
        <v>Vincular a 2.500 personas en programas relacionados con derechos culturales, realización de actividades artísticas y patrimoniales en espacios públicos para la apropiación de territorios culturalmente significativos de la localidad</v>
      </c>
      <c r="E34" s="75">
        <f>+'Insumos APC APR'!F37</f>
        <v>0.77</v>
      </c>
      <c r="F34" s="60" t="str">
        <f t="shared" si="1"/>
        <v>Alto</v>
      </c>
      <c r="G34" s="77">
        <v>0.1</v>
      </c>
      <c r="H34" s="75">
        <f t="shared" si="2"/>
        <v>7.7000000000000013E-2</v>
      </c>
      <c r="I34" s="78"/>
      <c r="J34" s="78"/>
      <c r="K34" s="78"/>
      <c r="L34" s="78"/>
      <c r="M34" s="78"/>
      <c r="N34" s="78"/>
      <c r="O34" s="78"/>
      <c r="P34" s="78"/>
      <c r="Q34" s="78"/>
      <c r="R34" s="78"/>
    </row>
    <row r="35" spans="1:18" ht="17.100000000000001" customHeight="1" x14ac:dyDescent="0.25">
      <c r="A35" s="60">
        <v>1</v>
      </c>
      <c r="B35" s="61">
        <v>8</v>
      </c>
      <c r="C35" s="60">
        <f>+'Insumos APC APR'!C38</f>
        <v>593</v>
      </c>
      <c r="D35" s="72" t="str">
        <f>+'Insumos APC APR'!D38</f>
        <v>Apoyar 10  iniciativas que promuevan la recuperación de las memorias ancestrales, étnicas, territoriales y de practicas culturales, artísticas y patrimoniales de Suba de expositores artísticos, culturales y patrimoniales.</v>
      </c>
      <c r="E35" s="75">
        <f>+'Insumos APC APR'!F38</f>
        <v>0.5</v>
      </c>
      <c r="F35" s="60" t="str">
        <f t="shared" si="1"/>
        <v>Medio</v>
      </c>
      <c r="G35" s="77">
        <v>7.0000000000000007E-2</v>
      </c>
      <c r="H35" s="75">
        <f t="shared" si="2"/>
        <v>3.5000000000000003E-2</v>
      </c>
      <c r="I35" s="78"/>
      <c r="J35" s="78"/>
      <c r="K35" s="78"/>
      <c r="L35" s="78"/>
      <c r="M35" s="78"/>
      <c r="N35" s="78"/>
      <c r="O35" s="78"/>
      <c r="P35" s="78"/>
      <c r="Q35" s="78"/>
      <c r="R35" s="78"/>
    </row>
    <row r="36" spans="1:18" ht="17.100000000000001" customHeight="1" x14ac:dyDescent="0.25">
      <c r="A36" s="60">
        <v>1</v>
      </c>
      <c r="B36" s="61">
        <v>8</v>
      </c>
      <c r="C36" s="60">
        <f>+'Insumos APC APR'!C39</f>
        <v>594</v>
      </c>
      <c r="D36" s="72" t="str">
        <f>+'Insumos APC APR'!D39</f>
        <v>Vincular 10.000 personas en actividades físicas en parques, lúdicas y recreativas  en espacios públicos de la localidad</v>
      </c>
      <c r="E36" s="75">
        <f>+'Insumos APC APR'!F39</f>
        <v>0.83750000000000002</v>
      </c>
      <c r="F36" s="60" t="str">
        <f t="shared" si="1"/>
        <v>Alto</v>
      </c>
      <c r="G36" s="77">
        <v>0.09</v>
      </c>
      <c r="H36" s="75">
        <f t="shared" si="2"/>
        <v>7.5374999999999998E-2</v>
      </c>
      <c r="I36" s="78"/>
      <c r="J36" s="78"/>
      <c r="K36" s="78"/>
      <c r="L36" s="78"/>
      <c r="M36" s="78"/>
      <c r="N36" s="78"/>
      <c r="O36" s="78"/>
      <c r="P36" s="78"/>
      <c r="Q36" s="78"/>
      <c r="R36" s="78"/>
    </row>
    <row r="37" spans="1:18" ht="17.100000000000001" customHeight="1" x14ac:dyDescent="0.25">
      <c r="A37" s="60">
        <v>1</v>
      </c>
      <c r="B37" s="61">
        <v>8</v>
      </c>
      <c r="C37" s="60">
        <f>+'Insumos APC APR'!C40</f>
        <v>595</v>
      </c>
      <c r="D37" s="72" t="str">
        <f>+'Insumos APC APR'!D40</f>
        <v>Capacitar a 2.500 personas en formación artística  informal y aficionada por ciclo vital</v>
      </c>
      <c r="E37" s="75">
        <f>+'Insumos APC APR'!F40</f>
        <v>0.89</v>
      </c>
      <c r="F37" s="60" t="str">
        <f t="shared" si="1"/>
        <v>Alto</v>
      </c>
      <c r="G37" s="77">
        <v>0.09</v>
      </c>
      <c r="H37" s="75">
        <f t="shared" si="2"/>
        <v>8.0100000000000005E-2</v>
      </c>
      <c r="I37" s="78"/>
      <c r="J37" s="78"/>
      <c r="K37" s="78"/>
      <c r="L37" s="78"/>
      <c r="M37" s="78"/>
      <c r="N37" s="78"/>
      <c r="O37" s="78"/>
      <c r="P37" s="78"/>
      <c r="Q37" s="78"/>
      <c r="R37" s="78"/>
    </row>
    <row r="38" spans="1:18" ht="17.100000000000001" customHeight="1" x14ac:dyDescent="0.25">
      <c r="A38" s="60">
        <v>1</v>
      </c>
      <c r="B38" s="61">
        <v>8</v>
      </c>
      <c r="C38" s="60">
        <f>+'Insumos APC APR'!C41</f>
        <v>596</v>
      </c>
      <c r="D38" s="72" t="str">
        <f>+'Insumos APC APR'!D41</f>
        <v>Apoyar 30  iniciativas de escuelas de formación deportiva</v>
      </c>
      <c r="E38" s="75">
        <f>+'Insumos APC APR'!F41</f>
        <v>0.46666666666666667</v>
      </c>
      <c r="F38" s="60" t="str">
        <f t="shared" si="1"/>
        <v>Medio</v>
      </c>
      <c r="G38" s="77">
        <v>0.08</v>
      </c>
      <c r="H38" s="75">
        <f t="shared" si="2"/>
        <v>3.7333333333333336E-2</v>
      </c>
      <c r="I38" s="78"/>
      <c r="J38" s="78"/>
      <c r="K38" s="78"/>
      <c r="L38" s="78"/>
      <c r="M38" s="78"/>
      <c r="N38" s="78"/>
      <c r="O38" s="78"/>
      <c r="P38" s="78"/>
      <c r="Q38" s="78"/>
      <c r="R38" s="78"/>
    </row>
    <row r="39" spans="1:18" ht="17.100000000000001" customHeight="1" x14ac:dyDescent="0.25">
      <c r="A39" s="60">
        <v>1</v>
      </c>
      <c r="B39" s="61">
        <v>8</v>
      </c>
      <c r="C39" s="60">
        <f>+'Insumos APC APR'!C42</f>
        <v>597</v>
      </c>
      <c r="D39" s="72" t="str">
        <f>+'Insumos APC APR'!D42</f>
        <v>Realizar 50 dotaciones de  materiales y elementos para la práctica recreativa y deportiva local</v>
      </c>
      <c r="E39" s="75">
        <f>+'Insumos APC APR'!F42</f>
        <v>0.7</v>
      </c>
      <c r="F39" s="60" t="str">
        <f t="shared" si="1"/>
        <v>Alto</v>
      </c>
      <c r="G39" s="77">
        <v>0.09</v>
      </c>
      <c r="H39" s="75">
        <f t="shared" si="2"/>
        <v>6.3E-2</v>
      </c>
      <c r="I39" s="78"/>
      <c r="J39" s="78"/>
      <c r="K39" s="78"/>
      <c r="L39" s="78"/>
      <c r="M39" s="78"/>
      <c r="N39" s="78"/>
      <c r="O39" s="78"/>
      <c r="P39" s="78"/>
      <c r="Q39" s="78"/>
      <c r="R39" s="78"/>
    </row>
    <row r="40" spans="1:18" ht="17.100000000000001" customHeight="1" x14ac:dyDescent="0.25">
      <c r="A40" s="60">
        <v>1</v>
      </c>
      <c r="B40" s="61">
        <f>+'Insumos APC APR'!B43</f>
        <v>10</v>
      </c>
      <c r="C40" s="60">
        <f>+'Insumos APC APR'!C43</f>
        <v>598</v>
      </c>
      <c r="D40" s="72" t="str">
        <f>+'Insumos APC APR'!D43</f>
        <v>Asesorar y acompañar 100 personas (25 unidades familiares) para el acceso a soluciones de vivienda  rural</v>
      </c>
      <c r="E40" s="75">
        <f>+'Insumos APC APR'!F43</f>
        <v>0</v>
      </c>
      <c r="F40" s="60" t="str">
        <f t="shared" si="1"/>
        <v>Bajo</v>
      </c>
      <c r="G40" s="77">
        <v>1</v>
      </c>
      <c r="H40" s="75">
        <f t="shared" si="2"/>
        <v>0</v>
      </c>
      <c r="I40" s="78"/>
      <c r="J40" s="78"/>
      <c r="K40" s="78"/>
      <c r="L40" s="78"/>
      <c r="M40" s="78"/>
      <c r="N40" s="78"/>
      <c r="O40" s="78"/>
      <c r="P40" s="78"/>
      <c r="Q40" s="78"/>
      <c r="R40" s="78"/>
    </row>
    <row r="41" spans="1:18" ht="17.100000000000001" customHeight="1" x14ac:dyDescent="0.25">
      <c r="A41" s="60">
        <v>1</v>
      </c>
      <c r="B41" s="61">
        <f>+'Insumos APC APR'!B44</f>
        <v>15</v>
      </c>
      <c r="C41" s="60">
        <f>+'Insumos APC APR'!C44</f>
        <v>599</v>
      </c>
      <c r="D41" s="72" t="str">
        <f>+'Insumos APC APR'!D44</f>
        <v>Asesorar y acompañar a 200  personas en el acceso de solución de vivienda barrial y rural.</v>
      </c>
      <c r="E41" s="75">
        <f>+'Insumos APC APR'!F44</f>
        <v>2.4249999999999998</v>
      </c>
      <c r="F41" s="60" t="str">
        <f t="shared" si="1"/>
        <v>Alto</v>
      </c>
      <c r="G41" s="77">
        <v>0.46</v>
      </c>
      <c r="H41" s="75">
        <f t="shared" si="2"/>
        <v>0.46</v>
      </c>
      <c r="I41" s="78"/>
      <c r="J41" s="78"/>
      <c r="K41" s="78"/>
      <c r="L41" s="78"/>
      <c r="M41" s="78"/>
      <c r="N41" s="78"/>
      <c r="O41" s="78"/>
      <c r="P41" s="78"/>
      <c r="Q41" s="78"/>
      <c r="R41" s="78"/>
    </row>
    <row r="42" spans="1:18" ht="17.100000000000001" customHeight="1" x14ac:dyDescent="0.25">
      <c r="A42" s="60">
        <v>1</v>
      </c>
      <c r="B42" s="61">
        <v>15</v>
      </c>
      <c r="C42" s="60">
        <f>+'Insumos APC APR'!C45</f>
        <v>600</v>
      </c>
      <c r="D42" s="72" t="str">
        <f>+'Insumos APC APR'!D45</f>
        <v>Beneficiar a 1.000  personas con acciones de promoción  en los procesos de  regularización de barrios.</v>
      </c>
      <c r="E42" s="75">
        <f>+'Insumos APC APR'!F45</f>
        <v>0.96425000000000005</v>
      </c>
      <c r="F42" s="60" t="str">
        <f t="shared" si="1"/>
        <v>Alto</v>
      </c>
      <c r="G42" s="77">
        <v>0.54</v>
      </c>
      <c r="H42" s="75">
        <f t="shared" si="2"/>
        <v>0.52069500000000002</v>
      </c>
      <c r="I42" s="78"/>
      <c r="J42" s="78"/>
      <c r="K42" s="78"/>
      <c r="L42" s="78"/>
      <c r="M42" s="78"/>
      <c r="N42" s="78"/>
      <c r="O42" s="78"/>
      <c r="P42" s="78"/>
      <c r="Q42" s="78"/>
      <c r="R42" s="78"/>
    </row>
    <row r="43" spans="1:18" ht="17.100000000000001" customHeight="1" x14ac:dyDescent="0.25">
      <c r="A43" s="60">
        <v>2</v>
      </c>
      <c r="B43" s="61">
        <f>+'Insumos APC APR'!B46</f>
        <v>17</v>
      </c>
      <c r="C43" s="60">
        <f>+'Insumos APC APR'!C46</f>
        <v>601</v>
      </c>
      <c r="D43" s="72" t="str">
        <f>+'Insumos APC APR'!D46</f>
        <v xml:space="preserve"> Vincular a 500 habitantes en campañas y acciones de sensibilización, promoción, prevención para la  recuperación, preservación  monitoreo y control urbano y rural sobre los factores que afectan la calidad del agua de las micro cuencas y subcuenca del río Bogotá.</v>
      </c>
      <c r="E43" s="75">
        <f>+'Insumos APC APR'!F46</f>
        <v>1.75</v>
      </c>
      <c r="F43" s="60" t="str">
        <f t="shared" si="1"/>
        <v>Alto</v>
      </c>
      <c r="G43" s="77">
        <v>0.11</v>
      </c>
      <c r="H43" s="75">
        <f t="shared" si="2"/>
        <v>0.11</v>
      </c>
      <c r="I43" s="78"/>
      <c r="J43" s="78"/>
      <c r="K43" s="78"/>
      <c r="L43" s="78"/>
      <c r="M43" s="78"/>
      <c r="N43" s="78"/>
      <c r="O43" s="78"/>
      <c r="P43" s="78"/>
      <c r="Q43" s="78"/>
      <c r="R43" s="78"/>
    </row>
    <row r="44" spans="1:18" ht="17.100000000000001" customHeight="1" x14ac:dyDescent="0.25">
      <c r="A44" s="60">
        <v>2</v>
      </c>
      <c r="B44" s="61">
        <v>17</v>
      </c>
      <c r="C44" s="60">
        <f>+'Insumos APC APR'!C47</f>
        <v>602</v>
      </c>
      <c r="D44" s="72" t="str">
        <f>+'Insumos APC APR'!D47</f>
        <v>Vincular a 500 personas a procesos participativos de gestión para la recuperación física de ecosistemas y procesos de formación y gestión ambiental, orientados a la resignificación y protección del territorio del agua.</v>
      </c>
      <c r="E44" s="75">
        <f>+'Insumos APC APR'!F47</f>
        <v>1.6</v>
      </c>
      <c r="F44" s="60" t="str">
        <f t="shared" si="1"/>
        <v>Alto</v>
      </c>
      <c r="G44" s="77">
        <v>0.11</v>
      </c>
      <c r="H44" s="75">
        <f t="shared" si="2"/>
        <v>0.11</v>
      </c>
      <c r="I44" s="78"/>
      <c r="J44" s="78"/>
      <c r="K44" s="78"/>
      <c r="L44" s="78"/>
      <c r="M44" s="78"/>
      <c r="N44" s="78"/>
      <c r="O44" s="78"/>
      <c r="P44" s="78"/>
      <c r="Q44" s="78"/>
      <c r="R44" s="78"/>
    </row>
    <row r="45" spans="1:18" ht="17.100000000000001" customHeight="1" x14ac:dyDescent="0.25">
      <c r="A45" s="60">
        <v>2</v>
      </c>
      <c r="B45" s="61">
        <v>17</v>
      </c>
      <c r="C45" s="60">
        <f>+'Insumos APC APR'!C48</f>
        <v>603</v>
      </c>
      <c r="D45" s="72" t="str">
        <f>+'Insumos APC APR'!D48</f>
        <v>Apoyar 10 iniciativas de la comunidad que promuevan la apropiación del espacio público y la conservación de los espacios del agua.</v>
      </c>
      <c r="E45" s="75">
        <f>+'Insumos APC APR'!F48</f>
        <v>0.75</v>
      </c>
      <c r="F45" s="60" t="str">
        <f t="shared" si="1"/>
        <v>Alto</v>
      </c>
      <c r="G45" s="77">
        <v>0.11</v>
      </c>
      <c r="H45" s="75">
        <f t="shared" si="2"/>
        <v>8.2500000000000004E-2</v>
      </c>
      <c r="I45" s="78"/>
      <c r="J45" s="78"/>
      <c r="K45" s="78"/>
      <c r="L45" s="78"/>
      <c r="M45" s="78"/>
      <c r="N45" s="78"/>
      <c r="O45" s="78"/>
      <c r="P45" s="78"/>
      <c r="Q45" s="78"/>
      <c r="R45" s="78"/>
    </row>
    <row r="46" spans="1:18" ht="17.100000000000001" customHeight="1" x14ac:dyDescent="0.25">
      <c r="A46" s="60">
        <v>2</v>
      </c>
      <c r="B46" s="61">
        <v>17</v>
      </c>
      <c r="C46" s="60">
        <f>+'Insumos APC APR'!C49</f>
        <v>604</v>
      </c>
      <c r="D46" s="72" t="str">
        <f>+'Insumos APC APR'!D49</f>
        <v>Vincular 500 personas en campañas y acciones integrales de resignificación, sensibilización, promoción y prevención para la  recuperación, preservación y conservación de los espacios del agua, favoreciendo la conectividad entre cerros, humedales, vallados y río Bogotá.</v>
      </c>
      <c r="E46" s="75">
        <f>+'Insumos APC APR'!F49</f>
        <v>2</v>
      </c>
      <c r="F46" s="60" t="str">
        <f t="shared" si="1"/>
        <v>Alto</v>
      </c>
      <c r="G46" s="77">
        <v>0.11</v>
      </c>
      <c r="H46" s="75">
        <f t="shared" si="2"/>
        <v>0.11</v>
      </c>
      <c r="I46" s="78"/>
      <c r="J46" s="78"/>
      <c r="K46" s="78"/>
      <c r="L46" s="78"/>
      <c r="M46" s="78"/>
      <c r="N46" s="78"/>
      <c r="O46" s="78"/>
      <c r="P46" s="78"/>
      <c r="Q46" s="78"/>
      <c r="R46" s="78"/>
    </row>
    <row r="47" spans="1:18" ht="17.100000000000001" customHeight="1" x14ac:dyDescent="0.25">
      <c r="A47" s="60">
        <v>2</v>
      </c>
      <c r="B47" s="61">
        <v>17</v>
      </c>
      <c r="C47" s="60">
        <f>+'Insumos APC APR'!C50</f>
        <v>605</v>
      </c>
      <c r="D47" s="72" t="str">
        <f>+'Insumos APC APR'!D50</f>
        <v>Vincular a 500  personas  en procesos pedagógicos, campañas y acciones integrales de resignificación, sensibilización, promoción y prevención para la  recuperación, preservación, conservación  y valoración de los espacios del agua articulados con la reserva forestal Tomas Van de Hammen.</v>
      </c>
      <c r="E47" s="75">
        <f>+'Insumos APC APR'!F50</f>
        <v>2.25</v>
      </c>
      <c r="F47" s="60" t="str">
        <f t="shared" si="1"/>
        <v>Alto</v>
      </c>
      <c r="G47" s="77">
        <v>0.12</v>
      </c>
      <c r="H47" s="75">
        <f t="shared" si="2"/>
        <v>0.12</v>
      </c>
      <c r="I47" s="78"/>
      <c r="J47" s="78"/>
      <c r="K47" s="78"/>
      <c r="L47" s="78"/>
      <c r="M47" s="78"/>
      <c r="N47" s="78"/>
      <c r="O47" s="78"/>
      <c r="P47" s="78"/>
      <c r="Q47" s="78"/>
      <c r="R47" s="78"/>
    </row>
    <row r="48" spans="1:18" ht="17.100000000000001" customHeight="1" x14ac:dyDescent="0.25">
      <c r="A48" s="60">
        <v>2</v>
      </c>
      <c r="B48" s="61">
        <v>17</v>
      </c>
      <c r="C48" s="60">
        <f>+'Insumos APC APR'!C51</f>
        <v>606</v>
      </c>
      <c r="D48" s="72" t="str">
        <f>+'Insumos APC APR'!D51</f>
        <v>Vincular a 300 de personas en programas pedagógicos orientados a la resignificación del agua y la potencialización ambiental del territorio Borde Norte  promoviendo su   uso con  responsabilidad  frente  al cambio climático.</v>
      </c>
      <c r="E48" s="75">
        <f>+'Insumos APC APR'!F51</f>
        <v>2.6041666666666665</v>
      </c>
      <c r="F48" s="60" t="str">
        <f t="shared" si="1"/>
        <v>Alto</v>
      </c>
      <c r="G48" s="77">
        <v>0.11</v>
      </c>
      <c r="H48" s="75">
        <f t="shared" si="2"/>
        <v>0.11</v>
      </c>
      <c r="I48" s="78"/>
      <c r="J48" s="78"/>
      <c r="K48" s="78"/>
      <c r="L48" s="78"/>
      <c r="M48" s="78"/>
      <c r="N48" s="78"/>
      <c r="O48" s="78"/>
      <c r="P48" s="78"/>
      <c r="Q48" s="78"/>
      <c r="R48" s="78"/>
    </row>
    <row r="49" spans="1:18" ht="17.100000000000001" customHeight="1" x14ac:dyDescent="0.25">
      <c r="A49" s="60">
        <v>2</v>
      </c>
      <c r="B49" s="61">
        <v>17</v>
      </c>
      <c r="C49" s="60">
        <f>+'Insumos APC APR'!C52</f>
        <v>607</v>
      </c>
      <c r="D49" s="72" t="str">
        <f>+'Insumos APC APR'!D52</f>
        <v>Realizar el monitoreo de especies nativas de fauna y flora en 5 humedales de la localidad</v>
      </c>
      <c r="E49" s="75">
        <f>+'Insumos APC APR'!F52</f>
        <v>0</v>
      </c>
      <c r="F49" s="60" t="str">
        <f t="shared" si="1"/>
        <v>Bajo</v>
      </c>
      <c r="G49" s="77">
        <v>0.12</v>
      </c>
      <c r="H49" s="75">
        <f t="shared" si="2"/>
        <v>0</v>
      </c>
      <c r="I49" s="78"/>
      <c r="J49" s="78"/>
      <c r="K49" s="78"/>
      <c r="L49" s="78"/>
      <c r="M49" s="78"/>
      <c r="N49" s="78"/>
      <c r="O49" s="78"/>
      <c r="P49" s="78"/>
      <c r="Q49" s="78"/>
      <c r="R49" s="78"/>
    </row>
    <row r="50" spans="1:18" ht="17.100000000000001" customHeight="1" x14ac:dyDescent="0.25">
      <c r="A50" s="60">
        <v>2</v>
      </c>
      <c r="B50" s="61">
        <v>17</v>
      </c>
      <c r="C50" s="60">
        <f>+'Insumos APC APR'!C53</f>
        <v>608</v>
      </c>
      <c r="D50" s="72" t="str">
        <f>+'Insumos APC APR'!D53</f>
        <v>Sensibilizar a 500  personas sobre contaminación atmosférica, componentes visuales, sonoros y de calidad del aire.</v>
      </c>
      <c r="E50" s="75">
        <f>+'Insumos APC APR'!F53</f>
        <v>1.6</v>
      </c>
      <c r="F50" s="60" t="str">
        <f t="shared" si="1"/>
        <v>Alto</v>
      </c>
      <c r="G50" s="77">
        <v>0.12</v>
      </c>
      <c r="H50" s="75">
        <f t="shared" si="2"/>
        <v>0.12</v>
      </c>
      <c r="I50" s="78"/>
      <c r="J50" s="78"/>
      <c r="K50" s="78"/>
      <c r="L50" s="78"/>
      <c r="M50" s="78"/>
      <c r="N50" s="78"/>
      <c r="O50" s="78"/>
      <c r="P50" s="78"/>
      <c r="Q50" s="78"/>
      <c r="R50" s="78"/>
    </row>
    <row r="51" spans="1:18" ht="17.100000000000001" customHeight="1" x14ac:dyDescent="0.25">
      <c r="A51" s="60">
        <v>2</v>
      </c>
      <c r="B51" s="61">
        <v>17</v>
      </c>
      <c r="C51" s="60">
        <f>+'Insumos APC APR'!C54</f>
        <v>609</v>
      </c>
      <c r="D51" s="72" t="str">
        <f>+'Insumos APC APR'!D54</f>
        <v>Vincular a 200 personas a aulas ambientales en escala local, articuladas con el Jardín Botánico.</v>
      </c>
      <c r="E51" s="75">
        <f>+'Insumos APC APR'!F54</f>
        <v>1.5</v>
      </c>
      <c r="F51" s="60" t="str">
        <f t="shared" si="1"/>
        <v>Alto</v>
      </c>
      <c r="G51" s="77">
        <v>0.09</v>
      </c>
      <c r="H51" s="75">
        <f t="shared" si="2"/>
        <v>0.09</v>
      </c>
      <c r="I51" s="78"/>
      <c r="J51" s="78"/>
      <c r="K51" s="78"/>
      <c r="L51" s="78"/>
      <c r="M51" s="78"/>
      <c r="N51" s="78"/>
      <c r="O51" s="78"/>
      <c r="P51" s="78"/>
      <c r="Q51" s="78"/>
      <c r="R51" s="78"/>
    </row>
    <row r="52" spans="1:18" ht="17.100000000000001" customHeight="1" x14ac:dyDescent="0.25">
      <c r="A52" s="60">
        <v>2</v>
      </c>
      <c r="B52" s="61">
        <f>+'Insumos APC APR'!B55</f>
        <v>19</v>
      </c>
      <c r="C52" s="60">
        <f>+'Insumos APC APR'!C55</f>
        <v>610</v>
      </c>
      <c r="D52" s="72" t="str">
        <f>+'Insumos APC APR'!D55</f>
        <v>Construir  5,52 km/carril de corredores viales.</v>
      </c>
      <c r="E52" s="75">
        <f>+'Insumos APC APR'!F55</f>
        <v>1.0013586956521741</v>
      </c>
      <c r="F52" s="60" t="str">
        <f t="shared" si="1"/>
        <v>Alto</v>
      </c>
      <c r="G52" s="77">
        <v>0.15</v>
      </c>
      <c r="H52" s="75">
        <f t="shared" si="2"/>
        <v>0.15</v>
      </c>
      <c r="I52" s="78"/>
      <c r="J52" s="78"/>
      <c r="K52" s="78"/>
      <c r="L52" s="78"/>
      <c r="M52" s="78"/>
      <c r="N52" s="78"/>
      <c r="O52" s="78"/>
      <c r="P52" s="78"/>
      <c r="Q52" s="78"/>
      <c r="R52" s="78"/>
    </row>
    <row r="53" spans="1:18" ht="17.100000000000001" customHeight="1" x14ac:dyDescent="0.25">
      <c r="A53" s="60">
        <v>2</v>
      </c>
      <c r="B53" s="61">
        <v>19</v>
      </c>
      <c r="C53" s="60">
        <f>+'Insumos APC APR'!C56</f>
        <v>611</v>
      </c>
      <c r="D53" s="72" t="str">
        <f>+'Insumos APC APR'!D56</f>
        <v>Mantener y rehabilitar 3,31 Km de malla vial existente</v>
      </c>
      <c r="E53" s="75">
        <f>+'Insumos APC APR'!F56</f>
        <v>2.1042296072507551</v>
      </c>
      <c r="F53" s="60" t="str">
        <f t="shared" si="1"/>
        <v>Alto</v>
      </c>
      <c r="G53" s="77">
        <v>0.15</v>
      </c>
      <c r="H53" s="75">
        <f t="shared" si="2"/>
        <v>0.15</v>
      </c>
      <c r="I53" s="78"/>
      <c r="J53" s="78"/>
      <c r="K53" s="78"/>
      <c r="L53" s="78"/>
      <c r="M53" s="78"/>
      <c r="N53" s="78"/>
      <c r="O53" s="78"/>
      <c r="P53" s="78"/>
      <c r="Q53" s="78"/>
      <c r="R53" s="78"/>
    </row>
    <row r="54" spans="1:18" ht="17.100000000000001" customHeight="1" x14ac:dyDescent="0.25">
      <c r="A54" s="60">
        <v>2</v>
      </c>
      <c r="B54" s="61">
        <v>19</v>
      </c>
      <c r="C54" s="60">
        <f>+'Insumos APC APR'!C57</f>
        <v>612</v>
      </c>
      <c r="D54" s="72" t="str">
        <f>+'Insumos APC APR'!D57</f>
        <v>Adelantar 2,21 km/carril en acciones de movilidad</v>
      </c>
      <c r="E54" s="75">
        <f>+'Insumos APC APR'!F57</f>
        <v>2.0384615384615383</v>
      </c>
      <c r="F54" s="60" t="str">
        <f t="shared" si="1"/>
        <v>Alto</v>
      </c>
      <c r="G54" s="77">
        <v>0.14000000000000001</v>
      </c>
      <c r="H54" s="75">
        <f t="shared" si="2"/>
        <v>0.14000000000000001</v>
      </c>
      <c r="I54" s="78"/>
      <c r="J54" s="78"/>
      <c r="K54" s="78"/>
      <c r="L54" s="78"/>
      <c r="M54" s="78"/>
      <c r="N54" s="78"/>
      <c r="O54" s="78"/>
      <c r="P54" s="78"/>
      <c r="Q54" s="78"/>
      <c r="R54" s="78"/>
    </row>
    <row r="55" spans="1:18" ht="17.100000000000001" customHeight="1" x14ac:dyDescent="0.25">
      <c r="A55" s="60">
        <v>2</v>
      </c>
      <c r="B55" s="61">
        <v>19</v>
      </c>
      <c r="C55" s="60">
        <f>+'Insumos APC APR'!C58</f>
        <v>613</v>
      </c>
      <c r="D55" s="72" t="str">
        <f>+'Insumos APC APR'!D58</f>
        <v>Adecuar 12.533 metros cuadrados de zonas de espacio público relacionadas a ejes viales</v>
      </c>
      <c r="E55" s="75">
        <f>+'Insumos APC APR'!F58</f>
        <v>0.74746668794382831</v>
      </c>
      <c r="F55" s="60" t="str">
        <f t="shared" si="1"/>
        <v>Alto</v>
      </c>
      <c r="G55" s="77">
        <v>0.14000000000000001</v>
      </c>
      <c r="H55" s="75">
        <f t="shared" si="2"/>
        <v>0.10464533631213598</v>
      </c>
      <c r="I55" s="78"/>
      <c r="J55" s="78"/>
      <c r="K55" s="78"/>
      <c r="L55" s="78"/>
      <c r="M55" s="78"/>
      <c r="N55" s="78"/>
      <c r="O55" s="78"/>
      <c r="P55" s="78"/>
      <c r="Q55" s="78"/>
      <c r="R55" s="78"/>
    </row>
    <row r="56" spans="1:18" ht="17.100000000000001" customHeight="1" x14ac:dyDescent="0.25">
      <c r="A56" s="60">
        <v>2</v>
      </c>
      <c r="B56" s="61">
        <v>19</v>
      </c>
      <c r="C56" s="60">
        <f>+'Insumos APC APR'!C59</f>
        <v>614</v>
      </c>
      <c r="D56" s="72" t="str">
        <f>+'Insumos APC APR'!D59</f>
        <v>Adecuar 1.930 metros cuadrados de rutas de aproximación.</v>
      </c>
      <c r="E56" s="75">
        <f>+'Insumos APC APR'!F59</f>
        <v>9.7348445595854916</v>
      </c>
      <c r="F56" s="60" t="str">
        <f t="shared" si="1"/>
        <v>Alto</v>
      </c>
      <c r="G56" s="77">
        <v>0.14000000000000001</v>
      </c>
      <c r="H56" s="75">
        <f t="shared" si="2"/>
        <v>0.14000000000000001</v>
      </c>
      <c r="I56" s="78"/>
      <c r="J56" s="78"/>
      <c r="K56" s="78"/>
      <c r="L56" s="78"/>
      <c r="M56" s="78"/>
      <c r="N56" s="78"/>
      <c r="O56" s="78"/>
      <c r="P56" s="78"/>
      <c r="Q56" s="78"/>
      <c r="R56" s="78"/>
    </row>
    <row r="57" spans="1:18" ht="17.100000000000001" customHeight="1" x14ac:dyDescent="0.25">
      <c r="A57" s="60">
        <v>2</v>
      </c>
      <c r="B57" s="61">
        <v>19</v>
      </c>
      <c r="C57" s="60">
        <f>+'Insumos APC APR'!C60</f>
        <v>615</v>
      </c>
      <c r="D57" s="72" t="str">
        <f>+'Insumos APC APR'!D60</f>
        <v>Vincular 1000  personas a campañas para la Promoción de la movilización en bicicleta y a pie</v>
      </c>
      <c r="E57" s="75">
        <f>+'Insumos APC APR'!F60</f>
        <v>0.6</v>
      </c>
      <c r="F57" s="60" t="str">
        <f t="shared" si="1"/>
        <v>Medio</v>
      </c>
      <c r="G57" s="77">
        <v>0.14000000000000001</v>
      </c>
      <c r="H57" s="75">
        <f t="shared" si="2"/>
        <v>8.4000000000000005E-2</v>
      </c>
      <c r="I57" s="78"/>
      <c r="J57" s="78"/>
      <c r="K57" s="78"/>
      <c r="L57" s="78"/>
      <c r="M57" s="78"/>
      <c r="N57" s="78"/>
      <c r="O57" s="78"/>
      <c r="P57" s="78"/>
      <c r="Q57" s="78"/>
      <c r="R57" s="78"/>
    </row>
    <row r="58" spans="1:18" ht="17.100000000000001" customHeight="1" x14ac:dyDescent="0.25">
      <c r="A58" s="60">
        <v>2</v>
      </c>
      <c r="B58" s="61">
        <v>19</v>
      </c>
      <c r="C58" s="60">
        <f>+'Insumos APC APR'!C61</f>
        <v>616</v>
      </c>
      <c r="D58" s="72" t="str">
        <f>+'Insumos APC APR'!D61</f>
        <v>Realizar 1 obra menor de estabilización de taludes</v>
      </c>
      <c r="E58" s="75">
        <f>+'Insumos APC APR'!F61</f>
        <v>0.33333333333333331</v>
      </c>
      <c r="F58" s="60" t="str">
        <f t="shared" si="1"/>
        <v>Medio</v>
      </c>
      <c r="G58" s="77">
        <v>0.14000000000000001</v>
      </c>
      <c r="H58" s="75">
        <f t="shared" si="2"/>
        <v>4.6666666666666669E-2</v>
      </c>
      <c r="I58" s="78"/>
      <c r="J58" s="78"/>
      <c r="K58" s="78"/>
      <c r="L58" s="78"/>
      <c r="M58" s="78"/>
      <c r="N58" s="78"/>
      <c r="O58" s="78"/>
      <c r="P58" s="78"/>
      <c r="Q58" s="78"/>
      <c r="R58" s="78"/>
    </row>
    <row r="59" spans="1:18" ht="17.100000000000001" customHeight="1" x14ac:dyDescent="0.25">
      <c r="A59" s="60">
        <v>2</v>
      </c>
      <c r="B59" s="61">
        <f>+'Insumos APC APR'!B62</f>
        <v>20</v>
      </c>
      <c r="C59" s="60">
        <f>+'Insumos APC APR'!C62</f>
        <v>617</v>
      </c>
      <c r="D59" s="72" t="str">
        <f>+'Insumos APC APR'!D62</f>
        <v>Sensibilizar a 1000 habitantes  sobre  la Gestión Local del Riesgo.</v>
      </c>
      <c r="E59" s="75">
        <f>+'Insumos APC APR'!F62</f>
        <v>1.3182499999999999</v>
      </c>
      <c r="F59" s="60" t="str">
        <f t="shared" si="1"/>
        <v>Alto</v>
      </c>
      <c r="G59" s="77">
        <v>0.25</v>
      </c>
      <c r="H59" s="75">
        <f t="shared" si="2"/>
        <v>0.25</v>
      </c>
      <c r="I59" s="78"/>
      <c r="J59" s="78"/>
      <c r="K59" s="78"/>
      <c r="L59" s="78"/>
      <c r="M59" s="78"/>
      <c r="N59" s="78"/>
      <c r="O59" s="78"/>
      <c r="P59" s="78"/>
      <c r="Q59" s="78"/>
      <c r="R59" s="78"/>
    </row>
    <row r="60" spans="1:18" ht="17.100000000000001" customHeight="1" x14ac:dyDescent="0.25">
      <c r="A60" s="60">
        <v>2</v>
      </c>
      <c r="B60" s="61">
        <v>20</v>
      </c>
      <c r="C60" s="60">
        <f>+'Insumos APC APR'!C63</f>
        <v>618</v>
      </c>
      <c r="D60" s="72" t="str">
        <f>+'Insumos APC APR'!D63</f>
        <v xml:space="preserve">Dotar  el CLE para fortalecer  la Gestión Local del Riesgo </v>
      </c>
      <c r="E60" s="75">
        <f>+'Insumos APC APR'!F63</f>
        <v>0.5</v>
      </c>
      <c r="F60" s="60" t="str">
        <f t="shared" si="1"/>
        <v>Medio</v>
      </c>
      <c r="G60" s="77">
        <v>0.31</v>
      </c>
      <c r="H60" s="75">
        <f t="shared" si="2"/>
        <v>0.155</v>
      </c>
      <c r="I60" s="78"/>
      <c r="J60" s="78"/>
      <c r="K60" s="78"/>
      <c r="L60" s="78"/>
      <c r="M60" s="78"/>
      <c r="N60" s="78"/>
      <c r="O60" s="78"/>
      <c r="P60" s="78"/>
      <c r="Q60" s="78"/>
      <c r="R60" s="78"/>
    </row>
    <row r="61" spans="1:18" ht="17.100000000000001" customHeight="1" x14ac:dyDescent="0.25">
      <c r="A61" s="60">
        <v>2</v>
      </c>
      <c r="B61" s="61">
        <v>20</v>
      </c>
      <c r="C61" s="60">
        <f>+'Insumos APC APR'!C64</f>
        <v>619</v>
      </c>
      <c r="D61" s="72" t="str">
        <f>+'Insumos APC APR'!D64</f>
        <v>Asesorar y acompañar  100 personas en procesos de reasentamiento en la localidad</v>
      </c>
      <c r="E61" s="75">
        <f>+'Insumos APC APR'!F64</f>
        <v>1.4550000000000001</v>
      </c>
      <c r="F61" s="60" t="str">
        <f t="shared" si="1"/>
        <v>Alto</v>
      </c>
      <c r="G61" s="77">
        <v>0.23</v>
      </c>
      <c r="H61" s="75">
        <f t="shared" si="2"/>
        <v>0.23</v>
      </c>
      <c r="I61" s="78"/>
      <c r="J61" s="78"/>
      <c r="K61" s="78"/>
      <c r="L61" s="78"/>
      <c r="M61" s="78"/>
      <c r="N61" s="78"/>
      <c r="O61" s="78"/>
      <c r="P61" s="78"/>
      <c r="Q61" s="78"/>
      <c r="R61" s="78"/>
    </row>
    <row r="62" spans="1:18" ht="17.100000000000001" customHeight="1" x14ac:dyDescent="0.25">
      <c r="A62" s="60">
        <v>2</v>
      </c>
      <c r="B62" s="61">
        <v>20</v>
      </c>
      <c r="C62" s="60">
        <f>+'Insumos APC APR'!C65</f>
        <v>620</v>
      </c>
      <c r="D62" s="72" t="str">
        <f>+'Insumos APC APR'!D65</f>
        <v>Realizar el 50% de las  Obras menores viables de escala local  encaminadas a reducir o mitigar las condiciones de riesgo de un sector específico.</v>
      </c>
      <c r="E62" s="75">
        <f>+'Insumos APC APR'!F65</f>
        <v>0</v>
      </c>
      <c r="F62" s="60" t="str">
        <f t="shared" si="1"/>
        <v>Bajo</v>
      </c>
      <c r="G62" s="77">
        <v>0.21</v>
      </c>
      <c r="H62" s="75">
        <f t="shared" si="2"/>
        <v>0</v>
      </c>
      <c r="I62" s="78"/>
      <c r="J62" s="78"/>
      <c r="K62" s="78"/>
      <c r="L62" s="78"/>
      <c r="M62" s="78"/>
      <c r="N62" s="78"/>
      <c r="O62" s="78"/>
      <c r="P62" s="78"/>
      <c r="Q62" s="78"/>
      <c r="R62" s="78"/>
    </row>
    <row r="63" spans="1:18" ht="17.100000000000001" customHeight="1" x14ac:dyDescent="0.25">
      <c r="A63" s="60">
        <v>2</v>
      </c>
      <c r="B63" s="61">
        <f>+'Insumos APC APR'!B66</f>
        <v>21</v>
      </c>
      <c r="C63" s="60">
        <f>+'Insumos APC APR'!C66</f>
        <v>621</v>
      </c>
      <c r="D63" s="72" t="str">
        <f>+'Insumos APC APR'!D66</f>
        <v>Vincular 2000 personas  a campañas de Promoción de reciclaje y disposición diferenciada de residuos sólidos, articulando el proceso de formalización de los recicladores de la localidad con residentes, gremios e industrias.</v>
      </c>
      <c r="E63" s="75">
        <f>+'Insumos APC APR'!F66</f>
        <v>1.0249999999999999</v>
      </c>
      <c r="F63" s="60" t="str">
        <f t="shared" si="1"/>
        <v>Alto</v>
      </c>
      <c r="G63" s="77">
        <v>0.52</v>
      </c>
      <c r="H63" s="75">
        <f t="shared" si="2"/>
        <v>0.52</v>
      </c>
      <c r="I63" s="78"/>
      <c r="J63" s="78"/>
      <c r="K63" s="78"/>
      <c r="L63" s="78"/>
      <c r="M63" s="78"/>
      <c r="N63" s="78"/>
      <c r="O63" s="78"/>
      <c r="P63" s="78"/>
      <c r="Q63" s="78"/>
      <c r="R63" s="78"/>
    </row>
    <row r="64" spans="1:18" ht="17.100000000000001" customHeight="1" x14ac:dyDescent="0.25">
      <c r="A64" s="60">
        <v>2</v>
      </c>
      <c r="B64" s="61">
        <v>21</v>
      </c>
      <c r="C64" s="60">
        <f>+'Insumos APC APR'!C67</f>
        <v>622</v>
      </c>
      <c r="D64" s="72" t="str">
        <f>+'Insumos APC APR'!D67</f>
        <v>Apoyar  20 iniciativas sociales de manejo y/o aprovechamiento  integral de residuos a través del diseño e implementación de pactos  de responsabilidad Social Ambiental, con residentes, gremios e industrias.</v>
      </c>
      <c r="E64" s="75">
        <f>+'Insumos APC APR'!F67</f>
        <v>0.33333333333333337</v>
      </c>
      <c r="F64" s="60" t="str">
        <f t="shared" si="1"/>
        <v>Medio</v>
      </c>
      <c r="G64" s="77">
        <v>0.48</v>
      </c>
      <c r="H64" s="75">
        <f t="shared" si="2"/>
        <v>0.16</v>
      </c>
      <c r="I64" s="78"/>
      <c r="J64" s="78"/>
      <c r="K64" s="78"/>
      <c r="L64" s="78"/>
      <c r="M64" s="78"/>
      <c r="N64" s="78"/>
      <c r="O64" s="78"/>
      <c r="P64" s="78"/>
      <c r="Q64" s="78"/>
      <c r="R64" s="78"/>
    </row>
    <row r="65" spans="1:18" ht="17.100000000000001" customHeight="1" x14ac:dyDescent="0.25">
      <c r="A65" s="60">
        <v>2</v>
      </c>
      <c r="B65" s="61">
        <f>+'Insumos APC APR'!B68</f>
        <v>22</v>
      </c>
      <c r="C65" s="60">
        <f>+'Insumos APC APR'!C68</f>
        <v>623</v>
      </c>
      <c r="D65" s="72" t="str">
        <f>+'Insumos APC APR'!D68</f>
        <v>Vincular 1000 personas a  campañas para el cumplimiento de las normas sobre vertimientos y emisiones contaminantes, disposición de residuos sólidos, tóxicos o peligrosos, ruido, contaminación visual.</v>
      </c>
      <c r="E65" s="75">
        <f>+'Insumos APC APR'!F68</f>
        <v>0.78749999999999998</v>
      </c>
      <c r="F65" s="60" t="str">
        <f t="shared" si="1"/>
        <v>Alto</v>
      </c>
      <c r="G65" s="77">
        <v>0.33</v>
      </c>
      <c r="H65" s="75">
        <f t="shared" si="2"/>
        <v>0.25987500000000002</v>
      </c>
      <c r="I65" s="78"/>
      <c r="J65" s="78"/>
      <c r="K65" s="78"/>
      <c r="L65" s="78"/>
      <c r="M65" s="78"/>
      <c r="N65" s="78"/>
      <c r="O65" s="78"/>
      <c r="P65" s="78"/>
      <c r="Q65" s="78"/>
      <c r="R65" s="78"/>
    </row>
    <row r="66" spans="1:18" ht="17.100000000000001" customHeight="1" x14ac:dyDescent="0.25">
      <c r="A66" s="60">
        <v>2</v>
      </c>
      <c r="B66" s="61">
        <v>22</v>
      </c>
      <c r="C66" s="60">
        <f>+'Insumos APC APR'!C69</f>
        <v>624</v>
      </c>
      <c r="D66" s="72" t="str">
        <f>+'Insumos APC APR'!D69</f>
        <v>Mantener 2.000 arboles urbanos</v>
      </c>
      <c r="E66" s="75">
        <f>+'Insumos APC APR'!F69</f>
        <v>2.3374999999999999</v>
      </c>
      <c r="F66" s="60" t="str">
        <f t="shared" si="1"/>
        <v>Alto</v>
      </c>
      <c r="G66" s="77">
        <v>0.36</v>
      </c>
      <c r="H66" s="75">
        <f t="shared" si="2"/>
        <v>0.36</v>
      </c>
      <c r="I66" s="78"/>
      <c r="J66" s="78"/>
      <c r="K66" s="78"/>
      <c r="L66" s="78"/>
      <c r="M66" s="78"/>
      <c r="N66" s="78"/>
      <c r="O66" s="78"/>
      <c r="P66" s="78"/>
      <c r="Q66" s="78"/>
      <c r="R66" s="78"/>
    </row>
    <row r="67" spans="1:18" ht="17.100000000000001" customHeight="1" x14ac:dyDescent="0.25">
      <c r="A67" s="60">
        <v>2</v>
      </c>
      <c r="B67" s="61">
        <v>22</v>
      </c>
      <c r="C67" s="60">
        <f>+'Insumos APC APR'!C70</f>
        <v>625</v>
      </c>
      <c r="D67" s="72" t="str">
        <f>+'Insumos APC APR'!D70</f>
        <v>Vincular a 1000 personas en programas de promoción y fortalecimiento  de medios y espacios  de Turismo, imagen y paisaje urbano en la localidad</v>
      </c>
      <c r="E67" s="75">
        <f>+'Insumos APC APR'!F70</f>
        <v>0.75</v>
      </c>
      <c r="F67" s="60" t="str">
        <f t="shared" ref="F67:F79" si="4">IF(E67&lt;=0.3,"Bajo",IF(E67&lt;0.7,"Medio",IF(E67&gt;=0.7,"Alto")))</f>
        <v>Alto</v>
      </c>
      <c r="G67" s="77">
        <v>0.31</v>
      </c>
      <c r="H67" s="75">
        <f t="shared" ref="H67:H79" si="5">IF(E67*G67&gt;G67,G67,G67*E67)</f>
        <v>0.23249999999999998</v>
      </c>
      <c r="I67" s="78"/>
      <c r="J67" s="78"/>
      <c r="K67" s="78"/>
      <c r="L67" s="78"/>
      <c r="M67" s="78"/>
      <c r="N67" s="78"/>
      <c r="O67" s="78"/>
      <c r="P67" s="78"/>
      <c r="Q67" s="78"/>
      <c r="R67" s="78"/>
    </row>
    <row r="68" spans="1:18" ht="17.100000000000001" customHeight="1" x14ac:dyDescent="0.25">
      <c r="A68" s="60">
        <v>3</v>
      </c>
      <c r="B68" s="61">
        <f>+'Insumos APC APR'!B71</f>
        <v>24</v>
      </c>
      <c r="C68" s="60">
        <f>+'Insumos APC APR'!C71</f>
        <v>626</v>
      </c>
      <c r="D68" s="72" t="str">
        <f>+'Insumos APC APR'!D71</f>
        <v>Vincular 2.000 personas en campañas sobre Apropiación de presupuesto local para el ejercicio de Presupuesto Participativo local.</v>
      </c>
      <c r="E68" s="75">
        <f>+'Insumos APC APR'!F71</f>
        <v>2.625</v>
      </c>
      <c r="F68" s="60" t="str">
        <f t="shared" si="4"/>
        <v>Alto</v>
      </c>
      <c r="G68" s="77">
        <v>0.22</v>
      </c>
      <c r="H68" s="75">
        <f t="shared" si="5"/>
        <v>0.22</v>
      </c>
      <c r="I68" s="78"/>
      <c r="J68" s="78"/>
      <c r="K68" s="78"/>
      <c r="L68" s="78"/>
      <c r="M68" s="78"/>
      <c r="N68" s="78"/>
      <c r="O68" s="78"/>
      <c r="P68" s="78"/>
      <c r="Q68" s="78"/>
      <c r="R68" s="78"/>
    </row>
    <row r="69" spans="1:18" ht="17.100000000000001" customHeight="1" x14ac:dyDescent="0.25">
      <c r="A69" s="60">
        <v>3</v>
      </c>
      <c r="B69" s="61">
        <v>24</v>
      </c>
      <c r="C69" s="60">
        <f>+'Insumos APC APR'!C72</f>
        <v>627</v>
      </c>
      <c r="D69" s="72" t="str">
        <f>+'Insumos APC APR'!D72</f>
        <v xml:space="preserve">Fortalecer 25 Organizaciones sociales y comunales en  instancias de participación  mediante el  apoyo técnico, logístico y operativo   </v>
      </c>
      <c r="E69" s="75">
        <f>+'Insumos APC APR'!F72</f>
        <v>0.99</v>
      </c>
      <c r="F69" s="60" t="str">
        <f t="shared" si="4"/>
        <v>Alto</v>
      </c>
      <c r="G69" s="77">
        <v>0.23</v>
      </c>
      <c r="H69" s="75">
        <f t="shared" si="5"/>
        <v>0.22770000000000001</v>
      </c>
      <c r="I69" s="78"/>
      <c r="J69" s="78"/>
      <c r="K69" s="78"/>
      <c r="L69" s="78"/>
      <c r="M69" s="78"/>
      <c r="N69" s="78"/>
      <c r="O69" s="78"/>
      <c r="P69" s="78"/>
      <c r="Q69" s="78"/>
      <c r="R69" s="78"/>
    </row>
    <row r="70" spans="1:18" ht="17.100000000000001" customHeight="1" x14ac:dyDescent="0.25">
      <c r="A70" s="60">
        <v>3</v>
      </c>
      <c r="B70" s="61">
        <v>24</v>
      </c>
      <c r="C70" s="60">
        <f>+'Insumos APC APR'!C73</f>
        <v>628</v>
      </c>
      <c r="D70" s="72" t="str">
        <f>+'Insumos APC APR'!D73</f>
        <v>Vincular 1.000 personas en acciones que promuevan los escenarios de participación y análisis sobre las temáticas políticas económicas, culturales y ambientales que vive la localidad en el marco nacional e internacional.</v>
      </c>
      <c r="E70" s="75">
        <f>+'Insumos APC APR'!F73</f>
        <v>3.49</v>
      </c>
      <c r="F70" s="60" t="str">
        <f t="shared" si="4"/>
        <v>Alto</v>
      </c>
      <c r="G70" s="77">
        <v>0.18</v>
      </c>
      <c r="H70" s="75">
        <f t="shared" si="5"/>
        <v>0.18</v>
      </c>
      <c r="I70" s="78"/>
      <c r="J70" s="78"/>
      <c r="K70" s="78"/>
      <c r="L70" s="78"/>
      <c r="M70" s="78"/>
      <c r="N70" s="78"/>
      <c r="O70" s="78"/>
      <c r="P70" s="78"/>
      <c r="Q70" s="78"/>
      <c r="R70" s="78"/>
    </row>
    <row r="71" spans="1:18" ht="17.100000000000001" customHeight="1" x14ac:dyDescent="0.25">
      <c r="A71" s="60">
        <v>3</v>
      </c>
      <c r="B71" s="61">
        <v>24</v>
      </c>
      <c r="C71" s="60">
        <f>+'Insumos APC APR'!C74</f>
        <v>629</v>
      </c>
      <c r="D71" s="72" t="str">
        <f>+'Insumos APC APR'!D74</f>
        <v xml:space="preserve">Fortalecer 3 organizaciones en  la construcción y consolidación de redes locales de comunicación pública y social. mediante el apoyo logístico   </v>
      </c>
      <c r="E71" s="75">
        <f>+'Insumos APC APR'!F74</f>
        <v>2.3333333333333335</v>
      </c>
      <c r="F71" s="60" t="str">
        <f t="shared" si="4"/>
        <v>Alto</v>
      </c>
      <c r="G71" s="77">
        <v>0.19</v>
      </c>
      <c r="H71" s="75">
        <f t="shared" si="5"/>
        <v>0.19</v>
      </c>
      <c r="I71" s="78"/>
      <c r="J71" s="78"/>
      <c r="K71" s="78"/>
      <c r="L71" s="78"/>
      <c r="M71" s="78"/>
      <c r="N71" s="78"/>
      <c r="O71" s="78"/>
      <c r="P71" s="78"/>
      <c r="Q71" s="78"/>
      <c r="R71" s="78"/>
    </row>
    <row r="72" spans="1:18" ht="17.100000000000001" customHeight="1" x14ac:dyDescent="0.25">
      <c r="A72" s="85">
        <v>3</v>
      </c>
      <c r="B72" s="61">
        <v>24</v>
      </c>
      <c r="C72" s="60">
        <f>+'Insumos APC APR'!C75</f>
        <v>630</v>
      </c>
      <c r="D72" s="72" t="str">
        <f>+'Insumos APC APR'!D75</f>
        <v>Vincular 400  personas en campañas de promoción de la oferta de servicios de las Casas de Igualdad y Oportunidad</v>
      </c>
      <c r="E72" s="75">
        <f>+'Insumos APC APR'!F75</f>
        <v>1</v>
      </c>
      <c r="F72" s="60" t="str">
        <f t="shared" si="4"/>
        <v>Alto</v>
      </c>
      <c r="G72" s="86">
        <v>0.18</v>
      </c>
      <c r="H72" s="75">
        <f t="shared" si="5"/>
        <v>0.18</v>
      </c>
      <c r="I72" s="78"/>
      <c r="J72" s="78"/>
      <c r="K72" s="78"/>
      <c r="L72" s="78"/>
      <c r="M72" s="78"/>
      <c r="N72" s="78"/>
      <c r="O72" s="78"/>
      <c r="P72" s="78"/>
      <c r="Q72" s="78"/>
      <c r="R72" s="78"/>
    </row>
    <row r="73" spans="1:18" ht="17.100000000000001" customHeight="1" x14ac:dyDescent="0.25">
      <c r="A73" s="60">
        <v>3</v>
      </c>
      <c r="B73" s="61">
        <f>+'Insumos APC APR'!B76</f>
        <v>27</v>
      </c>
      <c r="C73" s="60">
        <f>+'Insumos APC APR'!C76</f>
        <v>632</v>
      </c>
      <c r="D73" s="72" t="str">
        <f>+'Insumos APC APR'!D76</f>
        <v>Vincular  5.000 personas  en acciones de participación y el control ciudadano y  la generación de propuestas de fortalecimiento y mejoramiento de las acciones de seguridad local  la prevención, la denuncia y medidas para evitar delitos.</v>
      </c>
      <c r="E73" s="75">
        <f>+'Insumos APC APR'!F76</f>
        <v>1.3056000000000001</v>
      </c>
      <c r="F73" s="60" t="str">
        <f t="shared" si="4"/>
        <v>Alto</v>
      </c>
      <c r="G73" s="77">
        <v>0.32</v>
      </c>
      <c r="H73" s="75">
        <f t="shared" si="5"/>
        <v>0.32</v>
      </c>
      <c r="I73" s="78"/>
      <c r="J73" s="78"/>
      <c r="K73" s="78"/>
      <c r="L73" s="78"/>
      <c r="M73" s="78"/>
      <c r="N73" s="78"/>
      <c r="O73" s="78"/>
      <c r="P73" s="78"/>
      <c r="Q73" s="78"/>
      <c r="R73" s="78"/>
    </row>
    <row r="74" spans="1:18" ht="17.100000000000001" customHeight="1" x14ac:dyDescent="0.25">
      <c r="A74" s="60">
        <v>3</v>
      </c>
      <c r="B74" s="61">
        <v>27</v>
      </c>
      <c r="C74" s="60">
        <f>+'Insumos APC APR'!C77</f>
        <v>633</v>
      </c>
      <c r="D74" s="72" t="str">
        <f>+'Insumos APC APR'!D77</f>
        <v>Vincular 2.000 personas  en campañas de promoción de la política de juventud y sus actividades</v>
      </c>
      <c r="E74" s="75">
        <f>+'Insumos APC APR'!F77</f>
        <v>0.76249999999999996</v>
      </c>
      <c r="F74" s="60" t="str">
        <f t="shared" si="4"/>
        <v>Alto</v>
      </c>
      <c r="G74" s="77">
        <v>0.23</v>
      </c>
      <c r="H74" s="75">
        <f t="shared" si="5"/>
        <v>0.175375</v>
      </c>
      <c r="I74" s="78"/>
      <c r="J74" s="78"/>
      <c r="K74" s="78"/>
      <c r="L74" s="78"/>
      <c r="M74" s="78"/>
      <c r="N74" s="78"/>
      <c r="O74" s="78"/>
      <c r="P74" s="78"/>
      <c r="Q74" s="78"/>
      <c r="R74" s="78"/>
    </row>
    <row r="75" spans="1:18" ht="17.100000000000001" customHeight="1" x14ac:dyDescent="0.25">
      <c r="A75" s="60">
        <v>3</v>
      </c>
      <c r="B75" s="61">
        <v>27</v>
      </c>
      <c r="C75" s="60">
        <f>+'Insumos APC APR'!C78</f>
        <v>634</v>
      </c>
      <c r="D75" s="72" t="str">
        <f>+'Insumos APC APR'!D78</f>
        <v>Vincular 1.000  personas en programas y campañas de apoyo para mejorar la convivencia frente a las infracciones de control urbanístico</v>
      </c>
      <c r="E75" s="75">
        <f>+'Insumos APC APR'!F78</f>
        <v>0.58125000000000004</v>
      </c>
      <c r="F75" s="60" t="str">
        <f t="shared" si="4"/>
        <v>Medio</v>
      </c>
      <c r="G75" s="77">
        <v>0.2</v>
      </c>
      <c r="H75" s="75">
        <f t="shared" si="5"/>
        <v>0.11625000000000002</v>
      </c>
      <c r="I75" s="78"/>
      <c r="J75" s="78"/>
      <c r="K75" s="78"/>
      <c r="L75" s="78"/>
      <c r="M75" s="78"/>
      <c r="N75" s="78"/>
      <c r="O75" s="78"/>
      <c r="P75" s="78"/>
      <c r="Q75" s="78"/>
      <c r="R75" s="78"/>
    </row>
    <row r="76" spans="1:18" ht="17.100000000000001" customHeight="1" x14ac:dyDescent="0.25">
      <c r="A76" s="60">
        <v>3</v>
      </c>
      <c r="B76" s="61">
        <v>27</v>
      </c>
      <c r="C76" s="60">
        <f>+'Insumos APC APR'!C79</f>
        <v>635</v>
      </c>
      <c r="D76" s="72" t="str">
        <f>+'Insumos APC APR'!D79</f>
        <v>Vincular 1.000 personas a las Acciones de promoción y eventos tendientes para desestimular el consumo de tabaco, alcohol y sustancias psicoactivas, sobre todo en jóvenes</v>
      </c>
      <c r="E76" s="75">
        <f>+'Insumos APC APR'!F79</f>
        <v>1.70625</v>
      </c>
      <c r="F76" s="60" t="str">
        <f t="shared" si="4"/>
        <v>Alto</v>
      </c>
      <c r="G76" s="77">
        <v>0.25</v>
      </c>
      <c r="H76" s="75">
        <f t="shared" si="5"/>
        <v>0.25</v>
      </c>
      <c r="I76" s="78"/>
      <c r="J76" s="78"/>
      <c r="K76" s="78"/>
      <c r="L76" s="78"/>
      <c r="M76" s="78"/>
      <c r="N76" s="78"/>
      <c r="O76" s="78"/>
      <c r="P76" s="78"/>
      <c r="Q76" s="78"/>
      <c r="R76" s="78"/>
    </row>
    <row r="77" spans="1:18" ht="15.95" customHeight="1" x14ac:dyDescent="0.25">
      <c r="A77" s="60">
        <v>3</v>
      </c>
      <c r="B77" s="61">
        <f>+'Insumos APC APR'!B80</f>
        <v>30</v>
      </c>
      <c r="C77" s="60">
        <f>+'Insumos APC APR'!C80</f>
        <v>631</v>
      </c>
      <c r="D77" s="72" t="str">
        <f>+'Insumos APC APR'!D80</f>
        <v>Vincular 3.000 personas en campañas para promover la participación social en planeación local, control social de resultados y exigibilidad jurídica y social del Derecho a la salud.</v>
      </c>
      <c r="E77" s="75">
        <f>+'Insumos APC APR'!F80</f>
        <v>0.85833333333333328</v>
      </c>
      <c r="F77" s="60" t="str">
        <f t="shared" si="4"/>
        <v>Alto</v>
      </c>
      <c r="G77" s="77">
        <v>1</v>
      </c>
      <c r="H77" s="75">
        <f t="shared" si="5"/>
        <v>0.85833333333333328</v>
      </c>
      <c r="I77" s="78"/>
      <c r="J77" s="78"/>
      <c r="K77" s="78"/>
      <c r="L77" s="78"/>
      <c r="M77" s="78"/>
      <c r="N77" s="78"/>
      <c r="O77" s="78"/>
      <c r="P77" s="78"/>
      <c r="Q77" s="78"/>
      <c r="R77" s="78"/>
    </row>
    <row r="78" spans="1:18" x14ac:dyDescent="0.25">
      <c r="A78" s="60">
        <v>3</v>
      </c>
      <c r="B78" s="61">
        <f>+'Insumos APC APR'!B81</f>
        <v>31</v>
      </c>
      <c r="C78" s="60">
        <f>+'Insumos APC APR'!C81</f>
        <v>636</v>
      </c>
      <c r="D78" s="72" t="str">
        <f>+'Insumos APC APR'!D81</f>
        <v>Fortalecer 1 sistema institucional SIG</v>
      </c>
      <c r="E78" s="75">
        <f>+'Insumos APC APR'!F81</f>
        <v>0.6875</v>
      </c>
      <c r="F78" s="60" t="str">
        <f t="shared" si="4"/>
        <v>Medio</v>
      </c>
      <c r="G78" s="77">
        <v>0.51</v>
      </c>
      <c r="H78" s="75">
        <f t="shared" si="5"/>
        <v>0.35062500000000002</v>
      </c>
      <c r="I78" s="78"/>
      <c r="J78" s="78"/>
      <c r="K78" s="78"/>
      <c r="L78" s="78"/>
      <c r="M78" s="78"/>
      <c r="N78" s="78"/>
      <c r="O78" s="78"/>
      <c r="P78" s="78"/>
      <c r="Q78" s="78"/>
      <c r="R78" s="78"/>
    </row>
    <row r="79" spans="1:18" x14ac:dyDescent="0.25">
      <c r="A79" s="60">
        <v>3</v>
      </c>
      <c r="B79" s="61">
        <v>31</v>
      </c>
      <c r="C79" s="60">
        <f>+'Insumos APC APR'!C82</f>
        <v>637</v>
      </c>
      <c r="D79" s="72" t="str">
        <f>+'Insumos APC APR'!D82</f>
        <v>Pagar honorarios y seguros ediles</v>
      </c>
      <c r="E79" s="75">
        <f>+'Insumos APC APR'!F82</f>
        <v>0.8125</v>
      </c>
      <c r="F79" s="60" t="str">
        <f t="shared" si="4"/>
        <v>Alto</v>
      </c>
      <c r="G79" s="77">
        <v>0.49</v>
      </c>
      <c r="H79" s="75">
        <f t="shared" si="5"/>
        <v>0.39812500000000001</v>
      </c>
      <c r="I79" s="78"/>
      <c r="J79" s="78"/>
      <c r="K79" s="78"/>
      <c r="L79" s="78"/>
      <c r="M79" s="78"/>
      <c r="N79" s="78"/>
      <c r="O79" s="78"/>
      <c r="P79" s="78"/>
      <c r="Q79" s="78"/>
      <c r="R79" s="78"/>
    </row>
    <row r="80" spans="1:18" x14ac:dyDescent="0.25">
      <c r="I80" s="78"/>
      <c r="J80" s="78"/>
      <c r="K80" s="78"/>
      <c r="L80" s="78"/>
      <c r="M80" s="78"/>
      <c r="N80" s="78"/>
      <c r="O80" s="78"/>
      <c r="P80" s="78"/>
      <c r="Q80" s="78"/>
      <c r="R80" s="78"/>
    </row>
    <row r="81" spans="9:18" x14ac:dyDescent="0.25">
      <c r="I81" s="78"/>
      <c r="J81" s="78"/>
      <c r="K81" s="78"/>
      <c r="L81" s="78"/>
      <c r="M81" s="78"/>
      <c r="N81" s="78"/>
      <c r="O81" s="78"/>
      <c r="P81" s="78"/>
      <c r="Q81" s="78"/>
      <c r="R81" s="78"/>
    </row>
    <row r="82" spans="9:18" x14ac:dyDescent="0.25">
      <c r="I82" s="78"/>
      <c r="J82" s="78"/>
      <c r="K82" s="78"/>
      <c r="L82" s="78"/>
      <c r="M82" s="78"/>
      <c r="N82" s="78"/>
      <c r="O82" s="78"/>
      <c r="P82" s="78"/>
      <c r="Q82" s="78"/>
      <c r="R82" s="78"/>
    </row>
    <row r="83" spans="9:18" x14ac:dyDescent="0.25">
      <c r="I83" s="78"/>
      <c r="J83" s="78"/>
      <c r="K83" s="78"/>
      <c r="L83" s="78"/>
      <c r="M83" s="78"/>
      <c r="N83" s="78"/>
      <c r="O83" s="78"/>
      <c r="P83" s="78"/>
      <c r="Q83" s="78"/>
      <c r="R83" s="78"/>
    </row>
    <row r="84" spans="9:18" x14ac:dyDescent="0.25">
      <c r="I84" s="78"/>
      <c r="J84" s="78"/>
      <c r="K84" s="78"/>
      <c r="L84" s="78"/>
      <c r="M84" s="78"/>
      <c r="N84" s="78"/>
      <c r="O84" s="78"/>
      <c r="P84" s="78"/>
      <c r="Q84" s="78"/>
      <c r="R84" s="78"/>
    </row>
    <row r="85" spans="9:18" x14ac:dyDescent="0.25">
      <c r="I85" s="78"/>
      <c r="J85" s="78"/>
      <c r="K85" s="78"/>
      <c r="L85" s="78"/>
      <c r="M85" s="78"/>
      <c r="N85" s="78"/>
      <c r="O85" s="78"/>
      <c r="P85" s="78"/>
      <c r="Q85" s="78"/>
      <c r="R85" s="78"/>
    </row>
    <row r="86" spans="9:18" x14ac:dyDescent="0.25">
      <c r="I86" s="78"/>
      <c r="J86" s="78"/>
      <c r="K86" s="78"/>
      <c r="L86" s="78"/>
      <c r="M86" s="78"/>
      <c r="N86" s="78"/>
      <c r="O86" s="78"/>
      <c r="P86" s="78"/>
      <c r="Q86" s="78"/>
      <c r="R86" s="78"/>
    </row>
    <row r="87" spans="9:18" x14ac:dyDescent="0.25">
      <c r="I87" s="78"/>
      <c r="J87" s="78"/>
      <c r="K87" s="78"/>
      <c r="L87" s="78"/>
      <c r="M87" s="78"/>
      <c r="N87" s="78"/>
      <c r="O87" s="78"/>
      <c r="P87" s="78"/>
      <c r="Q87" s="78"/>
      <c r="R87" s="78"/>
    </row>
    <row r="88" spans="9:18" x14ac:dyDescent="0.25">
      <c r="I88" s="78"/>
      <c r="J88" s="78"/>
      <c r="K88" s="78"/>
      <c r="L88" s="78"/>
      <c r="M88" s="78"/>
      <c r="N88" s="78"/>
      <c r="O88" s="78"/>
      <c r="P88" s="78"/>
      <c r="Q88" s="78"/>
      <c r="R88" s="78"/>
    </row>
    <row r="89" spans="9:18" x14ac:dyDescent="0.25">
      <c r="I89" s="78"/>
      <c r="J89" s="78"/>
      <c r="K89" s="78"/>
      <c r="L89" s="78"/>
      <c r="M89" s="78"/>
      <c r="N89" s="78"/>
      <c r="O89" s="78"/>
      <c r="P89" s="78"/>
      <c r="Q89" s="78"/>
      <c r="R89" s="78"/>
    </row>
    <row r="90" spans="9:18" x14ac:dyDescent="0.25">
      <c r="I90" s="78"/>
      <c r="J90" s="78"/>
      <c r="K90" s="78"/>
      <c r="L90" s="78"/>
      <c r="M90" s="78"/>
      <c r="N90" s="78"/>
      <c r="O90" s="78"/>
      <c r="P90" s="78"/>
      <c r="Q90" s="78"/>
      <c r="R90" s="78"/>
    </row>
    <row r="91" spans="9:18" x14ac:dyDescent="0.25">
      <c r="I91" s="78"/>
      <c r="J91" s="78"/>
      <c r="K91" s="78"/>
      <c r="L91" s="78"/>
      <c r="M91" s="78"/>
      <c r="N91" s="78"/>
      <c r="O91" s="78"/>
      <c r="P91" s="78"/>
      <c r="Q91" s="78"/>
      <c r="R91" s="78"/>
    </row>
    <row r="92" spans="9:18" x14ac:dyDescent="0.25">
      <c r="I92" s="78"/>
      <c r="J92" s="78"/>
      <c r="K92" s="78"/>
      <c r="L92" s="78"/>
      <c r="M92" s="78"/>
      <c r="N92" s="78"/>
      <c r="O92" s="78"/>
      <c r="P92" s="78"/>
      <c r="Q92" s="78"/>
      <c r="R92" s="78"/>
    </row>
    <row r="93" spans="9:18" x14ac:dyDescent="0.25">
      <c r="I93" s="78"/>
      <c r="J93" s="78"/>
      <c r="K93" s="78"/>
      <c r="L93" s="78"/>
      <c r="M93" s="78"/>
      <c r="N93" s="78"/>
      <c r="O93" s="78"/>
      <c r="P93" s="78"/>
      <c r="Q93" s="78"/>
      <c r="R93" s="78"/>
    </row>
    <row r="94" spans="9:18" x14ac:dyDescent="0.25">
      <c r="I94" s="78"/>
      <c r="J94" s="78"/>
      <c r="K94" s="78"/>
      <c r="L94" s="78"/>
      <c r="M94" s="78"/>
      <c r="N94" s="78"/>
      <c r="O94" s="78"/>
      <c r="P94" s="78"/>
      <c r="Q94" s="78"/>
      <c r="R94" s="78"/>
    </row>
    <row r="95" spans="9:18" x14ac:dyDescent="0.25">
      <c r="I95" s="78"/>
      <c r="J95" s="78"/>
      <c r="K95" s="78"/>
      <c r="L95" s="78"/>
      <c r="M95" s="78"/>
      <c r="N95" s="78"/>
      <c r="O95" s="78"/>
      <c r="P95" s="78"/>
      <c r="Q95" s="78"/>
      <c r="R95" s="78"/>
    </row>
    <row r="96" spans="9:18" x14ac:dyDescent="0.25">
      <c r="I96" s="78"/>
      <c r="J96" s="78"/>
      <c r="K96" s="78"/>
      <c r="L96" s="78"/>
      <c r="M96" s="78"/>
      <c r="N96" s="78"/>
      <c r="O96" s="78"/>
      <c r="P96" s="78"/>
      <c r="Q96" s="78"/>
      <c r="R96" s="78"/>
    </row>
    <row r="97" spans="9:18" x14ac:dyDescent="0.25">
      <c r="I97" s="78"/>
      <c r="J97" s="78"/>
      <c r="K97" s="78"/>
      <c r="L97" s="78"/>
      <c r="M97" s="78"/>
      <c r="N97" s="78"/>
      <c r="O97" s="78"/>
      <c r="P97" s="78"/>
      <c r="Q97" s="78"/>
      <c r="R97" s="78"/>
    </row>
    <row r="98" spans="9:18" x14ac:dyDescent="0.25">
      <c r="I98" s="78"/>
      <c r="J98" s="78"/>
      <c r="K98" s="78"/>
      <c r="L98" s="78"/>
      <c r="M98" s="78"/>
      <c r="N98" s="78"/>
      <c r="O98" s="78"/>
      <c r="P98" s="78"/>
      <c r="Q98" s="78"/>
      <c r="R98" s="78"/>
    </row>
    <row r="99" spans="9:18" x14ac:dyDescent="0.25">
      <c r="I99" s="78"/>
      <c r="J99" s="78"/>
      <c r="K99" s="78"/>
      <c r="L99" s="78"/>
      <c r="M99" s="78"/>
      <c r="N99" s="78"/>
      <c r="O99" s="78"/>
      <c r="P99" s="78"/>
      <c r="Q99" s="78"/>
      <c r="R99" s="78"/>
    </row>
    <row r="100" spans="9:18" x14ac:dyDescent="0.25">
      <c r="I100" s="78"/>
      <c r="J100" s="78"/>
      <c r="K100" s="78"/>
      <c r="L100" s="78"/>
      <c r="M100" s="78"/>
      <c r="N100" s="78"/>
      <c r="O100" s="78"/>
      <c r="P100" s="78"/>
      <c r="Q100" s="78"/>
      <c r="R100" s="78"/>
    </row>
    <row r="101" spans="9:18" x14ac:dyDescent="0.25">
      <c r="I101" s="78"/>
      <c r="J101" s="78"/>
      <c r="K101" s="78"/>
      <c r="L101" s="78"/>
      <c r="M101" s="78"/>
      <c r="N101" s="78"/>
      <c r="O101" s="78"/>
      <c r="P101" s="78"/>
      <c r="Q101" s="78"/>
      <c r="R101" s="78"/>
    </row>
    <row r="102" spans="9:18" x14ac:dyDescent="0.25">
      <c r="I102" s="78"/>
      <c r="J102" s="78"/>
      <c r="K102" s="78"/>
      <c r="L102" s="78"/>
      <c r="M102" s="78"/>
      <c r="N102" s="78"/>
      <c r="O102" s="78"/>
      <c r="P102" s="78"/>
      <c r="Q102" s="78"/>
      <c r="R102" s="78"/>
    </row>
    <row r="103" spans="9:18" x14ac:dyDescent="0.25">
      <c r="I103" s="78"/>
      <c r="J103" s="78"/>
      <c r="K103" s="78"/>
      <c r="L103" s="78"/>
      <c r="M103" s="78"/>
      <c r="N103" s="78"/>
      <c r="O103" s="78"/>
      <c r="P103" s="78"/>
      <c r="Q103" s="78"/>
      <c r="R103" s="78"/>
    </row>
    <row r="104" spans="9:18" x14ac:dyDescent="0.25">
      <c r="I104" s="78"/>
      <c r="J104" s="78"/>
      <c r="K104" s="78"/>
      <c r="L104" s="78"/>
      <c r="M104" s="78"/>
      <c r="N104" s="78"/>
      <c r="O104" s="78"/>
      <c r="P104" s="78"/>
      <c r="Q104" s="78"/>
      <c r="R104" s="78"/>
    </row>
    <row r="105" spans="9:18" x14ac:dyDescent="0.25">
      <c r="I105" s="78"/>
      <c r="J105" s="78"/>
      <c r="K105" s="78"/>
      <c r="L105" s="78"/>
      <c r="M105" s="78"/>
      <c r="N105" s="78"/>
      <c r="O105" s="78"/>
      <c r="P105" s="78"/>
      <c r="Q105" s="78"/>
      <c r="R105" s="78"/>
    </row>
    <row r="106" spans="9:18" x14ac:dyDescent="0.25">
      <c r="I106" s="78"/>
      <c r="J106" s="78"/>
      <c r="K106" s="78"/>
      <c r="L106" s="78"/>
      <c r="M106" s="78"/>
      <c r="N106" s="78"/>
      <c r="O106" s="78"/>
      <c r="P106" s="78"/>
      <c r="Q106" s="78"/>
      <c r="R106" s="78"/>
    </row>
    <row r="107" spans="9:18" x14ac:dyDescent="0.25">
      <c r="I107" s="78"/>
      <c r="J107" s="78"/>
      <c r="K107" s="78"/>
      <c r="L107" s="78"/>
      <c r="M107" s="78"/>
      <c r="N107" s="78"/>
      <c r="O107" s="78"/>
      <c r="P107" s="78"/>
      <c r="Q107" s="78"/>
      <c r="R107" s="78"/>
    </row>
    <row r="108" spans="9:18" x14ac:dyDescent="0.25">
      <c r="I108" s="78"/>
      <c r="J108" s="78"/>
      <c r="K108" s="78"/>
      <c r="L108" s="78"/>
      <c r="M108" s="78"/>
      <c r="N108" s="78"/>
      <c r="O108" s="78"/>
      <c r="P108" s="78"/>
      <c r="Q108" s="78"/>
      <c r="R108" s="78"/>
    </row>
    <row r="109" spans="9:18" x14ac:dyDescent="0.25">
      <c r="I109" s="78"/>
      <c r="J109" s="78"/>
      <c r="K109" s="78"/>
      <c r="L109" s="78"/>
      <c r="M109" s="78"/>
      <c r="N109" s="78"/>
      <c r="O109" s="78"/>
      <c r="P109" s="78"/>
      <c r="Q109" s="78"/>
      <c r="R109" s="78"/>
    </row>
    <row r="110" spans="9:18" x14ac:dyDescent="0.25">
      <c r="I110" s="78"/>
      <c r="J110" s="78"/>
      <c r="K110" s="78"/>
      <c r="L110" s="78"/>
      <c r="M110" s="78"/>
      <c r="N110" s="78"/>
      <c r="O110" s="78"/>
      <c r="P110" s="78"/>
      <c r="Q110" s="78"/>
      <c r="R110" s="78"/>
    </row>
    <row r="111" spans="9:18" x14ac:dyDescent="0.25">
      <c r="I111" s="78"/>
      <c r="J111" s="78"/>
      <c r="K111" s="78"/>
      <c r="L111" s="78"/>
      <c r="M111" s="78"/>
      <c r="N111" s="78"/>
      <c r="O111" s="78"/>
      <c r="P111" s="78"/>
      <c r="Q111" s="78"/>
      <c r="R111" s="78"/>
    </row>
    <row r="112" spans="9:18" x14ac:dyDescent="0.25">
      <c r="I112" s="78"/>
      <c r="J112" s="78"/>
      <c r="K112" s="78"/>
      <c r="L112" s="78"/>
      <c r="M112" s="78"/>
      <c r="N112" s="78"/>
      <c r="O112" s="78"/>
      <c r="P112" s="78"/>
      <c r="Q112" s="78"/>
      <c r="R112" s="78"/>
    </row>
    <row r="113" spans="9:18" x14ac:dyDescent="0.25">
      <c r="I113" s="78"/>
      <c r="J113" s="78"/>
      <c r="K113" s="78"/>
      <c r="L113" s="78"/>
      <c r="M113" s="78"/>
      <c r="N113" s="78"/>
      <c r="O113" s="78"/>
      <c r="P113" s="78"/>
      <c r="Q113" s="78"/>
      <c r="R113" s="78"/>
    </row>
    <row r="114" spans="9:18" x14ac:dyDescent="0.25">
      <c r="I114" s="78"/>
      <c r="J114" s="78"/>
      <c r="K114" s="78"/>
      <c r="L114" s="78"/>
      <c r="M114" s="78"/>
      <c r="N114" s="78"/>
      <c r="O114" s="78"/>
      <c r="P114" s="78"/>
      <c r="Q114" s="78"/>
      <c r="R114" s="78"/>
    </row>
    <row r="115" spans="9:18" x14ac:dyDescent="0.25">
      <c r="I115" s="78"/>
      <c r="J115" s="78"/>
      <c r="K115" s="78"/>
      <c r="L115" s="78"/>
      <c r="M115" s="78"/>
      <c r="N115" s="78"/>
      <c r="O115" s="78"/>
      <c r="P115" s="78"/>
      <c r="Q115" s="78"/>
      <c r="R115" s="78"/>
    </row>
    <row r="116" spans="9:18" x14ac:dyDescent="0.25">
      <c r="I116" s="78"/>
      <c r="J116" s="78"/>
      <c r="K116" s="78"/>
      <c r="L116" s="78"/>
      <c r="M116" s="78"/>
      <c r="N116" s="78"/>
      <c r="O116" s="78"/>
      <c r="P116" s="78"/>
      <c r="Q116" s="78"/>
      <c r="R116" s="78"/>
    </row>
    <row r="117" spans="9:18" x14ac:dyDescent="0.25">
      <c r="I117" s="78"/>
      <c r="J117" s="78"/>
      <c r="K117" s="78"/>
      <c r="L117" s="78"/>
      <c r="M117" s="78"/>
      <c r="N117" s="78"/>
      <c r="O117" s="78"/>
      <c r="P117" s="78"/>
      <c r="Q117" s="78"/>
      <c r="R117" s="78"/>
    </row>
    <row r="118" spans="9:18" x14ac:dyDescent="0.25">
      <c r="I118" s="78"/>
      <c r="J118" s="78"/>
      <c r="K118" s="78"/>
      <c r="L118" s="78"/>
      <c r="M118" s="78"/>
      <c r="N118" s="78"/>
      <c r="O118" s="78"/>
      <c r="P118" s="78"/>
      <c r="Q118" s="78"/>
      <c r="R118" s="78"/>
    </row>
    <row r="119" spans="9:18" x14ac:dyDescent="0.25">
      <c r="I119" s="78"/>
      <c r="J119" s="78"/>
      <c r="K119" s="78"/>
      <c r="L119" s="78"/>
      <c r="M119" s="78"/>
      <c r="N119" s="78"/>
      <c r="O119" s="78"/>
      <c r="P119" s="78"/>
      <c r="Q119" s="78"/>
      <c r="R119" s="78"/>
    </row>
    <row r="120" spans="9:18" x14ac:dyDescent="0.25">
      <c r="I120" s="78"/>
      <c r="J120" s="78"/>
      <c r="K120" s="78"/>
      <c r="L120" s="78"/>
      <c r="M120" s="78"/>
      <c r="N120" s="78"/>
      <c r="O120" s="78"/>
      <c r="P120" s="78"/>
      <c r="Q120" s="78"/>
      <c r="R120" s="78"/>
    </row>
    <row r="121" spans="9:18" x14ac:dyDescent="0.25">
      <c r="I121" s="78"/>
      <c r="J121" s="78"/>
      <c r="K121" s="78"/>
      <c r="L121" s="78"/>
      <c r="M121" s="78"/>
      <c r="N121" s="78"/>
      <c r="O121" s="78"/>
      <c r="P121" s="78"/>
      <c r="Q121" s="78"/>
      <c r="R121" s="78"/>
    </row>
    <row r="122" spans="9:18" x14ac:dyDescent="0.25">
      <c r="I122" s="78"/>
      <c r="J122" s="78"/>
      <c r="K122" s="78"/>
      <c r="L122" s="78"/>
      <c r="M122" s="78"/>
      <c r="N122" s="78"/>
      <c r="O122" s="78"/>
      <c r="P122" s="78"/>
      <c r="Q122" s="78"/>
      <c r="R122" s="78"/>
    </row>
    <row r="123" spans="9:18" x14ac:dyDescent="0.25">
      <c r="I123" s="78"/>
      <c r="J123" s="78"/>
      <c r="K123" s="78"/>
      <c r="L123" s="78"/>
      <c r="M123" s="78"/>
      <c r="N123" s="78"/>
      <c r="O123" s="78"/>
      <c r="P123" s="78"/>
      <c r="Q123" s="78"/>
      <c r="R123" s="78"/>
    </row>
    <row r="124" spans="9:18" x14ac:dyDescent="0.25">
      <c r="I124" s="78"/>
      <c r="J124" s="78"/>
      <c r="K124" s="78"/>
      <c r="L124" s="78"/>
      <c r="M124" s="78"/>
      <c r="N124" s="78"/>
      <c r="O124" s="78"/>
      <c r="P124" s="78"/>
      <c r="Q124" s="78"/>
      <c r="R124" s="78"/>
    </row>
    <row r="125" spans="9:18" x14ac:dyDescent="0.25">
      <c r="I125" s="78"/>
      <c r="J125" s="78"/>
      <c r="K125" s="78"/>
      <c r="L125" s="78"/>
      <c r="M125" s="78"/>
      <c r="N125" s="78"/>
      <c r="O125" s="78"/>
      <c r="P125" s="78"/>
      <c r="Q125" s="78"/>
      <c r="R125" s="78"/>
    </row>
    <row r="126" spans="9:18" x14ac:dyDescent="0.25">
      <c r="I126" s="78"/>
      <c r="J126" s="78"/>
      <c r="K126" s="78"/>
      <c r="L126" s="78"/>
      <c r="M126" s="78"/>
      <c r="N126" s="78"/>
      <c r="O126" s="78"/>
      <c r="P126" s="78"/>
      <c r="Q126" s="78"/>
      <c r="R126" s="78"/>
    </row>
  </sheetData>
  <sheetProtection formatCells="0" formatColumns="0" formatRows="0"/>
  <autoFilter ref="A1:R79"/>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5"/>
  <sheetViews>
    <sheetView topLeftCell="B1" workbookViewId="0">
      <selection activeCell="B27" sqref="B27"/>
    </sheetView>
  </sheetViews>
  <sheetFormatPr baseColWidth="10" defaultColWidth="10.85546875" defaultRowHeight="15" x14ac:dyDescent="0.25"/>
  <cols>
    <col min="1" max="1" width="53.85546875" style="41" customWidth="1"/>
    <col min="2" max="3" width="10.85546875" style="41" customWidth="1"/>
    <col min="4" max="4" width="18.7109375" style="41" customWidth="1"/>
    <col min="5" max="5" width="10.85546875" style="41" customWidth="1"/>
    <col min="6" max="6" width="17.42578125" style="41" customWidth="1"/>
    <col min="7" max="16384" width="10.85546875" style="41"/>
  </cols>
  <sheetData>
    <row r="1" spans="1:2" x14ac:dyDescent="0.25">
      <c r="B1" s="118" t="s">
        <v>12</v>
      </c>
    </row>
    <row r="2" spans="1:2" x14ac:dyDescent="0.25">
      <c r="A2" s="42" t="s">
        <v>257</v>
      </c>
      <c r="B2" s="119" t="s">
        <v>13</v>
      </c>
    </row>
    <row r="3" spans="1:2" x14ac:dyDescent="0.25">
      <c r="A3" s="42" t="s">
        <v>258</v>
      </c>
      <c r="B3" s="119" t="s">
        <v>14</v>
      </c>
    </row>
    <row r="4" spans="1:2" x14ac:dyDescent="0.25">
      <c r="A4" s="42" t="s">
        <v>259</v>
      </c>
      <c r="B4" s="119" t="s">
        <v>15</v>
      </c>
    </row>
    <row r="5" spans="1:2" x14ac:dyDescent="0.25">
      <c r="A5" s="42" t="s">
        <v>260</v>
      </c>
      <c r="B5" s="119" t="s">
        <v>16</v>
      </c>
    </row>
    <row r="6" spans="1:2" x14ac:dyDescent="0.25">
      <c r="A6" s="42" t="s">
        <v>261</v>
      </c>
      <c r="B6" s="119" t="s">
        <v>17</v>
      </c>
    </row>
    <row r="7" spans="1:2" x14ac:dyDescent="0.25">
      <c r="A7" s="42" t="s">
        <v>262</v>
      </c>
      <c r="B7" s="119" t="s">
        <v>18</v>
      </c>
    </row>
    <row r="8" spans="1:2" x14ac:dyDescent="0.25">
      <c r="A8" s="42" t="s">
        <v>263</v>
      </c>
      <c r="B8" s="119" t="s">
        <v>19</v>
      </c>
    </row>
    <row r="9" spans="1:2" x14ac:dyDescent="0.25">
      <c r="A9" s="42" t="s">
        <v>264</v>
      </c>
      <c r="B9" s="119" t="s">
        <v>20</v>
      </c>
    </row>
    <row r="10" spans="1:2" x14ac:dyDescent="0.25">
      <c r="A10" s="42" t="s">
        <v>265</v>
      </c>
      <c r="B10" s="119" t="s">
        <v>21</v>
      </c>
    </row>
    <row r="11" spans="1:2" x14ac:dyDescent="0.25">
      <c r="A11" s="42" t="s">
        <v>266</v>
      </c>
      <c r="B11" s="119" t="s">
        <v>22</v>
      </c>
    </row>
    <row r="12" spans="1:2" x14ac:dyDescent="0.25">
      <c r="A12" s="42" t="s">
        <v>267</v>
      </c>
    </row>
    <row r="13" spans="1:2" x14ac:dyDescent="0.25">
      <c r="A13" s="42" t="s">
        <v>268</v>
      </c>
    </row>
    <row r="16" spans="1:2" x14ac:dyDescent="0.25">
      <c r="A16" s="54" t="s">
        <v>42</v>
      </c>
    </row>
    <row r="17" spans="1:1" x14ac:dyDescent="0.25">
      <c r="A17" s="42" t="s">
        <v>269</v>
      </c>
    </row>
    <row r="18" spans="1:1" x14ac:dyDescent="0.25">
      <c r="A18" s="42" t="s">
        <v>270</v>
      </c>
    </row>
    <row r="19" spans="1:1" x14ac:dyDescent="0.25">
      <c r="A19" s="56" t="s">
        <v>256</v>
      </c>
    </row>
    <row r="20" spans="1:1" x14ac:dyDescent="0.25">
      <c r="A20" s="56" t="s">
        <v>40</v>
      </c>
    </row>
    <row r="21" spans="1:1" x14ac:dyDescent="0.25">
      <c r="A21" s="57" t="s">
        <v>41</v>
      </c>
    </row>
    <row r="22" spans="1:1" x14ac:dyDescent="0.25">
      <c r="A22" s="57" t="s">
        <v>43</v>
      </c>
    </row>
    <row r="23" spans="1:1" x14ac:dyDescent="0.25">
      <c r="A23" s="42" t="s">
        <v>271</v>
      </c>
    </row>
    <row r="24" spans="1:1" x14ac:dyDescent="0.25">
      <c r="A24" s="42" t="s">
        <v>272</v>
      </c>
    </row>
    <row r="25" spans="1:1" x14ac:dyDescent="0.25">
      <c r="A25" s="42" t="s">
        <v>273</v>
      </c>
    </row>
    <row r="26" spans="1:1" x14ac:dyDescent="0.25">
      <c r="A26" s="42" t="s">
        <v>274</v>
      </c>
    </row>
    <row r="27" spans="1:1" x14ac:dyDescent="0.25">
      <c r="A27" s="42"/>
    </row>
    <row r="28" spans="1:1" x14ac:dyDescent="0.25">
      <c r="A28" s="55" t="s">
        <v>44</v>
      </c>
    </row>
    <row r="29" spans="1:1" x14ac:dyDescent="0.25">
      <c r="A29" s="42" t="s">
        <v>275</v>
      </c>
    </row>
    <row r="30" spans="1:1" x14ac:dyDescent="0.25">
      <c r="A30" s="42" t="s">
        <v>276</v>
      </c>
    </row>
    <row r="31" spans="1:1" x14ac:dyDescent="0.25">
      <c r="A31" s="42" t="s">
        <v>277</v>
      </c>
    </row>
    <row r="32" spans="1:1" x14ac:dyDescent="0.25">
      <c r="A32" s="57" t="s">
        <v>45</v>
      </c>
    </row>
    <row r="33" spans="1:1" x14ac:dyDescent="0.25">
      <c r="A33" s="57" t="s">
        <v>46</v>
      </c>
    </row>
    <row r="34" spans="1:1" x14ac:dyDescent="0.25">
      <c r="A34" s="57" t="s">
        <v>43</v>
      </c>
    </row>
    <row r="35" spans="1:1" x14ac:dyDescent="0.25">
      <c r="A35" s="42" t="s">
        <v>278</v>
      </c>
    </row>
    <row r="36" spans="1:1" x14ac:dyDescent="0.25">
      <c r="A36" s="42" t="s">
        <v>110</v>
      </c>
    </row>
    <row r="37" spans="1:1" x14ac:dyDescent="0.25">
      <c r="A37" s="42" t="s">
        <v>279</v>
      </c>
    </row>
    <row r="38" spans="1:1" x14ac:dyDescent="0.25">
      <c r="A38" s="42" t="s">
        <v>280</v>
      </c>
    </row>
    <row r="39" spans="1:1" x14ac:dyDescent="0.25">
      <c r="A39" s="42" t="s">
        <v>281</v>
      </c>
    </row>
    <row r="40" spans="1:1" x14ac:dyDescent="0.25">
      <c r="A40" s="42" t="s">
        <v>111</v>
      </c>
    </row>
    <row r="41" spans="1:1" x14ac:dyDescent="0.25">
      <c r="A41" s="42" t="s">
        <v>112</v>
      </c>
    </row>
    <row r="42" spans="1:1" x14ac:dyDescent="0.25">
      <c r="A42" s="42" t="s">
        <v>113</v>
      </c>
    </row>
    <row r="43" spans="1:1" x14ac:dyDescent="0.25">
      <c r="A43" s="41" t="s">
        <v>114</v>
      </c>
    </row>
    <row r="44" spans="1:1" x14ac:dyDescent="0.25">
      <c r="A44" s="42"/>
    </row>
    <row r="45" spans="1:1" x14ac:dyDescent="0.25">
      <c r="A45" s="42"/>
    </row>
    <row r="46" spans="1:1" x14ac:dyDescent="0.25">
      <c r="A46" s="54" t="s">
        <v>47</v>
      </c>
    </row>
    <row r="47" spans="1:1" x14ac:dyDescent="0.25">
      <c r="A47" s="42" t="s">
        <v>115</v>
      </c>
    </row>
    <row r="48" spans="1:1" x14ac:dyDescent="0.25">
      <c r="A48" s="42" t="s">
        <v>282</v>
      </c>
    </row>
    <row r="49" spans="1:1" x14ac:dyDescent="0.25">
      <c r="A49" s="42" t="s">
        <v>255</v>
      </c>
    </row>
    <row r="50" spans="1:1" x14ac:dyDescent="0.25">
      <c r="A50" s="42" t="s">
        <v>283</v>
      </c>
    </row>
    <row r="51" spans="1:1" x14ac:dyDescent="0.25">
      <c r="A51" s="42" t="s">
        <v>284</v>
      </c>
    </row>
    <row r="52" spans="1:1" x14ac:dyDescent="0.25">
      <c r="A52" s="42" t="s">
        <v>285</v>
      </c>
    </row>
    <row r="53" spans="1:1" x14ac:dyDescent="0.25">
      <c r="A53" s="42" t="s">
        <v>116</v>
      </c>
    </row>
    <row r="54" spans="1:1" x14ac:dyDescent="0.25">
      <c r="A54" s="42" t="s">
        <v>117</v>
      </c>
    </row>
    <row r="58" spans="1:1" x14ac:dyDescent="0.25">
      <c r="A58" s="58" t="s">
        <v>118</v>
      </c>
    </row>
    <row r="59" spans="1:1" x14ac:dyDescent="0.25">
      <c r="A59" s="58" t="s">
        <v>119</v>
      </c>
    </row>
    <row r="60" spans="1:1" x14ac:dyDescent="0.25">
      <c r="A60" s="58" t="s">
        <v>120</v>
      </c>
    </row>
    <row r="61" spans="1:1" x14ac:dyDescent="0.25">
      <c r="A61" s="58" t="s">
        <v>121</v>
      </c>
    </row>
    <row r="62" spans="1:1" x14ac:dyDescent="0.25">
      <c r="A62" s="58" t="s">
        <v>122</v>
      </c>
    </row>
    <row r="63" spans="1:1" x14ac:dyDescent="0.25">
      <c r="A63" s="58" t="s">
        <v>123</v>
      </c>
    </row>
    <row r="64" spans="1:1" x14ac:dyDescent="0.25">
      <c r="A64" s="58" t="s">
        <v>124</v>
      </c>
    </row>
    <row r="65" spans="1:7" x14ac:dyDescent="0.25">
      <c r="A65" s="58" t="s">
        <v>48</v>
      </c>
    </row>
    <row r="66" spans="1:7" x14ac:dyDescent="0.25">
      <c r="A66" s="58" t="s">
        <v>125</v>
      </c>
    </row>
    <row r="67" spans="1:7" x14ac:dyDescent="0.25">
      <c r="A67" s="58" t="s">
        <v>126</v>
      </c>
    </row>
    <row r="68" spans="1:7" x14ac:dyDescent="0.25">
      <c r="A68" s="58" t="s">
        <v>127</v>
      </c>
    </row>
    <row r="69" spans="1:7" x14ac:dyDescent="0.25">
      <c r="A69" s="58" t="s">
        <v>128</v>
      </c>
    </row>
    <row r="70" spans="1:7" x14ac:dyDescent="0.25">
      <c r="A70" s="58" t="s">
        <v>129</v>
      </c>
    </row>
    <row r="71" spans="1:7" x14ac:dyDescent="0.25">
      <c r="A71" s="58" t="s">
        <v>130</v>
      </c>
    </row>
    <row r="77" spans="1:7" ht="25.5" x14ac:dyDescent="0.25">
      <c r="B77" s="16" t="s">
        <v>140</v>
      </c>
      <c r="C77" s="16" t="s">
        <v>141</v>
      </c>
      <c r="D77" s="18" t="s">
        <v>143</v>
      </c>
      <c r="E77" s="18" t="s">
        <v>144</v>
      </c>
      <c r="F77" s="18" t="s">
        <v>142</v>
      </c>
      <c r="G77" s="18" t="s">
        <v>132</v>
      </c>
    </row>
    <row r="78" spans="1:7" ht="51" x14ac:dyDescent="0.25">
      <c r="B78" s="20" t="s">
        <v>306</v>
      </c>
      <c r="C78" s="21" t="s">
        <v>145</v>
      </c>
      <c r="D78" s="23" t="s">
        <v>147</v>
      </c>
      <c r="E78" s="24">
        <v>1</v>
      </c>
      <c r="F78" s="23" t="s">
        <v>133</v>
      </c>
      <c r="G78" s="28" t="s">
        <v>266</v>
      </c>
    </row>
    <row r="79" spans="1:7" ht="51" x14ac:dyDescent="0.25">
      <c r="B79" s="20" t="s">
        <v>306</v>
      </c>
      <c r="C79" s="21" t="s">
        <v>145</v>
      </c>
      <c r="D79" s="23" t="s">
        <v>149</v>
      </c>
      <c r="E79" s="24">
        <v>2</v>
      </c>
      <c r="F79" s="23" t="s">
        <v>545</v>
      </c>
      <c r="G79" s="28" t="s">
        <v>266</v>
      </c>
    </row>
    <row r="80" spans="1:7" ht="51" x14ac:dyDescent="0.25">
      <c r="B80" s="20" t="s">
        <v>306</v>
      </c>
      <c r="C80" s="21" t="s">
        <v>145</v>
      </c>
      <c r="D80" s="23" t="s">
        <v>151</v>
      </c>
      <c r="E80" s="24">
        <v>3</v>
      </c>
      <c r="F80" s="23" t="s">
        <v>545</v>
      </c>
      <c r="G80" s="28" t="s">
        <v>266</v>
      </c>
    </row>
    <row r="81" spans="2:7" ht="76.5" x14ac:dyDescent="0.25">
      <c r="B81" s="20" t="s">
        <v>306</v>
      </c>
      <c r="C81" s="21" t="s">
        <v>152</v>
      </c>
      <c r="D81" s="23" t="s">
        <v>154</v>
      </c>
      <c r="E81" s="24">
        <v>4</v>
      </c>
      <c r="F81" s="23" t="s">
        <v>134</v>
      </c>
      <c r="G81" s="43" t="s">
        <v>265</v>
      </c>
    </row>
    <row r="82" spans="2:7" ht="76.5" x14ac:dyDescent="0.25">
      <c r="B82" s="20" t="s">
        <v>306</v>
      </c>
      <c r="C82" s="21" t="s">
        <v>152</v>
      </c>
      <c r="D82" s="23" t="s">
        <v>158</v>
      </c>
      <c r="E82" s="24">
        <v>5</v>
      </c>
      <c r="F82" s="23" t="s">
        <v>134</v>
      </c>
      <c r="G82" s="44" t="s">
        <v>265</v>
      </c>
    </row>
    <row r="83" spans="2:7" ht="76.5" x14ac:dyDescent="0.25">
      <c r="B83" s="20" t="s">
        <v>306</v>
      </c>
      <c r="C83" s="21" t="s">
        <v>152</v>
      </c>
      <c r="D83" s="26" t="s">
        <v>156</v>
      </c>
      <c r="E83" s="24">
        <v>6</v>
      </c>
      <c r="F83" s="23" t="s">
        <v>519</v>
      </c>
      <c r="G83" s="43" t="s">
        <v>265</v>
      </c>
    </row>
    <row r="84" spans="2:7" ht="102" x14ac:dyDescent="0.25">
      <c r="B84" s="20" t="s">
        <v>306</v>
      </c>
      <c r="C84" s="21" t="s">
        <v>159</v>
      </c>
      <c r="D84" s="26" t="s">
        <v>160</v>
      </c>
      <c r="E84" s="24">
        <v>7</v>
      </c>
      <c r="F84" s="23" t="s">
        <v>520</v>
      </c>
      <c r="G84" s="28" t="s">
        <v>260</v>
      </c>
    </row>
    <row r="85" spans="2:7" ht="102" x14ac:dyDescent="0.25">
      <c r="B85" s="28" t="s">
        <v>306</v>
      </c>
      <c r="C85" s="29" t="s">
        <v>161</v>
      </c>
      <c r="D85" s="26" t="s">
        <v>167</v>
      </c>
      <c r="E85" s="24">
        <v>8</v>
      </c>
      <c r="F85" s="23" t="s">
        <v>520</v>
      </c>
      <c r="G85" s="28" t="s">
        <v>260</v>
      </c>
    </row>
    <row r="86" spans="2:7" ht="102" x14ac:dyDescent="0.25">
      <c r="B86" s="20" t="s">
        <v>306</v>
      </c>
      <c r="C86" s="21" t="s">
        <v>161</v>
      </c>
      <c r="D86" s="27" t="s">
        <v>162</v>
      </c>
      <c r="E86" s="24">
        <v>9</v>
      </c>
      <c r="F86" s="45" t="s">
        <v>521</v>
      </c>
      <c r="G86" s="43" t="s">
        <v>260</v>
      </c>
    </row>
    <row r="87" spans="2:7" ht="102" x14ac:dyDescent="0.25">
      <c r="B87" s="28" t="s">
        <v>306</v>
      </c>
      <c r="C87" s="29" t="s">
        <v>161</v>
      </c>
      <c r="D87" s="26" t="s">
        <v>165</v>
      </c>
      <c r="E87" s="24">
        <v>10</v>
      </c>
      <c r="F87" s="45" t="s">
        <v>521</v>
      </c>
      <c r="G87" s="43" t="s">
        <v>260</v>
      </c>
    </row>
    <row r="88" spans="2:7" ht="102" x14ac:dyDescent="0.25">
      <c r="B88" s="28" t="s">
        <v>306</v>
      </c>
      <c r="C88" s="29" t="s">
        <v>161</v>
      </c>
      <c r="D88" s="26" t="s">
        <v>163</v>
      </c>
      <c r="E88" s="24">
        <v>11</v>
      </c>
      <c r="F88" s="23" t="s">
        <v>522</v>
      </c>
      <c r="G88" s="28" t="s">
        <v>260</v>
      </c>
    </row>
    <row r="89" spans="2:7" ht="102" x14ac:dyDescent="0.25">
      <c r="B89" s="28" t="s">
        <v>306</v>
      </c>
      <c r="C89" s="29" t="s">
        <v>161</v>
      </c>
      <c r="D89" s="26" t="s">
        <v>164</v>
      </c>
      <c r="E89" s="24">
        <v>12</v>
      </c>
      <c r="F89" s="23" t="s">
        <v>523</v>
      </c>
      <c r="G89" s="28" t="s">
        <v>260</v>
      </c>
    </row>
    <row r="90" spans="2:7" ht="102" x14ac:dyDescent="0.25">
      <c r="B90" s="28" t="s">
        <v>306</v>
      </c>
      <c r="C90" s="29" t="s">
        <v>161</v>
      </c>
      <c r="D90" s="26" t="s">
        <v>166</v>
      </c>
      <c r="E90" s="24">
        <v>13</v>
      </c>
      <c r="F90" s="23" t="s">
        <v>523</v>
      </c>
      <c r="G90" s="28" t="s">
        <v>260</v>
      </c>
    </row>
    <row r="91" spans="2:7" ht="89.25" x14ac:dyDescent="0.25">
      <c r="B91" s="28" t="s">
        <v>306</v>
      </c>
      <c r="C91" s="29" t="s">
        <v>168</v>
      </c>
      <c r="D91" s="26" t="s">
        <v>169</v>
      </c>
      <c r="E91" s="24">
        <v>14</v>
      </c>
      <c r="F91" s="23" t="s">
        <v>524</v>
      </c>
      <c r="G91" s="28" t="s">
        <v>268</v>
      </c>
    </row>
    <row r="92" spans="2:7" ht="153" x14ac:dyDescent="0.25">
      <c r="B92" s="28" t="s">
        <v>306</v>
      </c>
      <c r="C92" s="29" t="s">
        <v>170</v>
      </c>
      <c r="D92" s="23" t="s">
        <v>546</v>
      </c>
      <c r="E92" s="24">
        <v>15</v>
      </c>
      <c r="F92" s="23" t="s">
        <v>524</v>
      </c>
      <c r="G92" s="28" t="s">
        <v>261</v>
      </c>
    </row>
    <row r="93" spans="2:7" ht="153" x14ac:dyDescent="0.25">
      <c r="B93" s="31" t="s">
        <v>306</v>
      </c>
      <c r="C93" s="29" t="s">
        <v>170</v>
      </c>
      <c r="D93" s="32" t="s">
        <v>172</v>
      </c>
      <c r="E93" s="24">
        <v>16</v>
      </c>
      <c r="F93" s="45" t="s">
        <v>525</v>
      </c>
      <c r="G93" s="28" t="s">
        <v>266</v>
      </c>
    </row>
    <row r="94" spans="2:7" ht="153" x14ac:dyDescent="0.25">
      <c r="B94" s="28" t="s">
        <v>306</v>
      </c>
      <c r="C94" s="29" t="s">
        <v>170</v>
      </c>
      <c r="D94" s="23" t="s">
        <v>173</v>
      </c>
      <c r="E94" s="24">
        <v>17</v>
      </c>
      <c r="F94" s="45" t="s">
        <v>525</v>
      </c>
      <c r="G94" s="28" t="s">
        <v>266</v>
      </c>
    </row>
    <row r="95" spans="2:7" ht="153" x14ac:dyDescent="0.25">
      <c r="B95" s="28" t="s">
        <v>306</v>
      </c>
      <c r="C95" s="29" t="s">
        <v>170</v>
      </c>
      <c r="D95" s="23" t="s">
        <v>175</v>
      </c>
      <c r="E95" s="24">
        <v>18</v>
      </c>
      <c r="F95" s="45" t="s">
        <v>525</v>
      </c>
      <c r="G95" s="28" t="s">
        <v>266</v>
      </c>
    </row>
    <row r="96" spans="2:7" ht="153" x14ac:dyDescent="0.25">
      <c r="B96" s="28" t="s">
        <v>306</v>
      </c>
      <c r="C96" s="29" t="s">
        <v>170</v>
      </c>
      <c r="D96" s="23" t="s">
        <v>177</v>
      </c>
      <c r="E96" s="24">
        <v>19</v>
      </c>
      <c r="F96" s="45" t="s">
        <v>525</v>
      </c>
      <c r="G96" s="28" t="s">
        <v>266</v>
      </c>
    </row>
    <row r="97" spans="2:7" ht="89.25" x14ac:dyDescent="0.25">
      <c r="B97" s="28" t="s">
        <v>306</v>
      </c>
      <c r="C97" s="29" t="s">
        <v>178</v>
      </c>
      <c r="D97" s="23" t="s">
        <v>179</v>
      </c>
      <c r="E97" s="24">
        <v>20</v>
      </c>
      <c r="F97" s="23" t="s">
        <v>526</v>
      </c>
      <c r="G97" s="28" t="s">
        <v>261</v>
      </c>
    </row>
    <row r="98" spans="2:7" ht="89.25" x14ac:dyDescent="0.25">
      <c r="B98" s="28" t="s">
        <v>306</v>
      </c>
      <c r="C98" s="29" t="s">
        <v>178</v>
      </c>
      <c r="D98" s="26" t="s">
        <v>180</v>
      </c>
      <c r="E98" s="24">
        <v>21</v>
      </c>
      <c r="F98" s="23" t="s">
        <v>526</v>
      </c>
      <c r="G98" s="28" t="s">
        <v>261</v>
      </c>
    </row>
    <row r="99" spans="2:7" ht="89.25" x14ac:dyDescent="0.25">
      <c r="B99" s="28" t="s">
        <v>306</v>
      </c>
      <c r="C99" s="29" t="s">
        <v>181</v>
      </c>
      <c r="D99" s="23" t="s">
        <v>182</v>
      </c>
      <c r="E99" s="24">
        <v>22</v>
      </c>
      <c r="F99" s="23" t="s">
        <v>526</v>
      </c>
      <c r="G99" s="28" t="s">
        <v>261</v>
      </c>
    </row>
    <row r="100" spans="2:7" ht="51" x14ac:dyDescent="0.25">
      <c r="B100" s="28" t="s">
        <v>306</v>
      </c>
      <c r="C100" s="29" t="s">
        <v>183</v>
      </c>
      <c r="D100" s="23" t="s">
        <v>185</v>
      </c>
      <c r="E100" s="24">
        <v>23</v>
      </c>
      <c r="F100" s="23" t="s">
        <v>527</v>
      </c>
      <c r="G100" s="28" t="s">
        <v>528</v>
      </c>
    </row>
    <row r="101" spans="2:7" ht="51" x14ac:dyDescent="0.25">
      <c r="B101" s="28" t="s">
        <v>306</v>
      </c>
      <c r="C101" s="29" t="s">
        <v>183</v>
      </c>
      <c r="D101" s="23" t="s">
        <v>186</v>
      </c>
      <c r="E101" s="24">
        <v>24</v>
      </c>
      <c r="F101" s="23" t="s">
        <v>527</v>
      </c>
      <c r="G101" s="28" t="s">
        <v>528</v>
      </c>
    </row>
    <row r="102" spans="2:7" ht="51" x14ac:dyDescent="0.25">
      <c r="B102" s="28" t="s">
        <v>306</v>
      </c>
      <c r="C102" s="29" t="s">
        <v>183</v>
      </c>
      <c r="D102" s="26" t="s">
        <v>547</v>
      </c>
      <c r="E102" s="24">
        <v>25</v>
      </c>
      <c r="F102" s="45" t="s">
        <v>529</v>
      </c>
      <c r="G102" s="43" t="s">
        <v>528</v>
      </c>
    </row>
    <row r="103" spans="2:7" ht="51" x14ac:dyDescent="0.25">
      <c r="B103" s="28" t="s">
        <v>306</v>
      </c>
      <c r="C103" s="29" t="s">
        <v>183</v>
      </c>
      <c r="D103" s="23" t="s">
        <v>188</v>
      </c>
      <c r="E103" s="24">
        <v>26</v>
      </c>
      <c r="F103" s="45" t="s">
        <v>529</v>
      </c>
      <c r="G103" s="43" t="s">
        <v>528</v>
      </c>
    </row>
    <row r="104" spans="2:7" ht="51" x14ac:dyDescent="0.25">
      <c r="B104" s="28" t="s">
        <v>306</v>
      </c>
      <c r="C104" s="29" t="s">
        <v>183</v>
      </c>
      <c r="D104" s="33" t="s">
        <v>189</v>
      </c>
      <c r="E104" s="24">
        <v>27</v>
      </c>
      <c r="F104" s="45" t="s">
        <v>531</v>
      </c>
      <c r="G104" s="43" t="s">
        <v>528</v>
      </c>
    </row>
    <row r="105" spans="2:7" ht="51" x14ac:dyDescent="0.25">
      <c r="B105" s="28" t="s">
        <v>306</v>
      </c>
      <c r="C105" s="29" t="s">
        <v>183</v>
      </c>
      <c r="D105" s="34" t="s">
        <v>190</v>
      </c>
      <c r="E105" s="24">
        <v>28</v>
      </c>
      <c r="F105" s="45" t="s">
        <v>530</v>
      </c>
      <c r="G105" s="43" t="s">
        <v>528</v>
      </c>
    </row>
    <row r="106" spans="2:7" ht="51" x14ac:dyDescent="0.25">
      <c r="B106" s="28" t="s">
        <v>306</v>
      </c>
      <c r="C106" s="29" t="s">
        <v>183</v>
      </c>
      <c r="D106" s="32" t="s">
        <v>191</v>
      </c>
      <c r="E106" s="24">
        <v>29</v>
      </c>
      <c r="F106" s="45" t="s">
        <v>531</v>
      </c>
      <c r="G106" s="43" t="s">
        <v>528</v>
      </c>
    </row>
    <row r="107" spans="2:7" ht="51" x14ac:dyDescent="0.25">
      <c r="B107" s="28" t="s">
        <v>306</v>
      </c>
      <c r="C107" s="29" t="s">
        <v>183</v>
      </c>
      <c r="D107" s="23" t="s">
        <v>192</v>
      </c>
      <c r="E107" s="24">
        <v>30</v>
      </c>
      <c r="F107" s="45" t="s">
        <v>532</v>
      </c>
      <c r="G107" s="43" t="s">
        <v>528</v>
      </c>
    </row>
    <row r="108" spans="2:7" ht="51" x14ac:dyDescent="0.25">
      <c r="B108" s="28" t="s">
        <v>306</v>
      </c>
      <c r="C108" s="29" t="s">
        <v>183</v>
      </c>
      <c r="D108" s="23" t="s">
        <v>193</v>
      </c>
      <c r="E108" s="24">
        <v>31</v>
      </c>
      <c r="F108" s="45" t="s">
        <v>532</v>
      </c>
      <c r="G108" s="43" t="s">
        <v>528</v>
      </c>
    </row>
    <row r="109" spans="2:7" ht="51" x14ac:dyDescent="0.25">
      <c r="B109" s="28" t="s">
        <v>306</v>
      </c>
      <c r="C109" s="29" t="s">
        <v>183</v>
      </c>
      <c r="D109" s="26" t="s">
        <v>194</v>
      </c>
      <c r="E109" s="24">
        <v>32</v>
      </c>
      <c r="F109" s="45" t="s">
        <v>532</v>
      </c>
      <c r="G109" s="43" t="s">
        <v>528</v>
      </c>
    </row>
    <row r="110" spans="2:7" ht="51" x14ac:dyDescent="0.25">
      <c r="B110" s="28" t="s">
        <v>306</v>
      </c>
      <c r="C110" s="29" t="s">
        <v>183</v>
      </c>
      <c r="D110" s="23" t="s">
        <v>195</v>
      </c>
      <c r="E110" s="24">
        <v>33</v>
      </c>
      <c r="F110" s="45" t="s">
        <v>532</v>
      </c>
      <c r="G110" s="43" t="s">
        <v>528</v>
      </c>
    </row>
    <row r="111" spans="2:7" ht="51" x14ac:dyDescent="0.25">
      <c r="B111" s="28" t="s">
        <v>306</v>
      </c>
      <c r="C111" s="29" t="s">
        <v>183</v>
      </c>
      <c r="D111" s="23" t="s">
        <v>548</v>
      </c>
      <c r="E111" s="24">
        <v>34</v>
      </c>
      <c r="F111" s="45" t="s">
        <v>532</v>
      </c>
      <c r="G111" s="43" t="s">
        <v>528</v>
      </c>
    </row>
    <row r="112" spans="2:7" ht="51" x14ac:dyDescent="0.25">
      <c r="B112" s="28" t="s">
        <v>306</v>
      </c>
      <c r="C112" s="29" t="s">
        <v>183</v>
      </c>
      <c r="D112" s="26" t="s">
        <v>549</v>
      </c>
      <c r="E112" s="24">
        <v>35</v>
      </c>
      <c r="F112" s="45" t="s">
        <v>533</v>
      </c>
      <c r="G112" s="43" t="s">
        <v>528</v>
      </c>
    </row>
    <row r="113" spans="2:7" ht="51" x14ac:dyDescent="0.25">
      <c r="B113" s="35" t="s">
        <v>306</v>
      </c>
      <c r="C113" s="29" t="s">
        <v>183</v>
      </c>
      <c r="D113" s="26" t="s">
        <v>200</v>
      </c>
      <c r="E113" s="24">
        <v>36</v>
      </c>
      <c r="F113" s="45" t="s">
        <v>533</v>
      </c>
      <c r="G113" s="43" t="s">
        <v>528</v>
      </c>
    </row>
    <row r="114" spans="2:7" ht="51" x14ac:dyDescent="0.25">
      <c r="B114" s="35" t="s">
        <v>306</v>
      </c>
      <c r="C114" s="29" t="s">
        <v>183</v>
      </c>
      <c r="D114" s="26" t="s">
        <v>201</v>
      </c>
      <c r="E114" s="24">
        <v>37</v>
      </c>
      <c r="F114" s="45" t="s">
        <v>533</v>
      </c>
      <c r="G114" s="43" t="s">
        <v>528</v>
      </c>
    </row>
    <row r="115" spans="2:7" ht="38.25" x14ac:dyDescent="0.25">
      <c r="B115" s="28" t="s">
        <v>306</v>
      </c>
      <c r="C115" s="29" t="s">
        <v>202</v>
      </c>
      <c r="D115" s="23" t="s">
        <v>204</v>
      </c>
      <c r="E115" s="24">
        <v>38</v>
      </c>
      <c r="F115" s="23" t="s">
        <v>534</v>
      </c>
      <c r="G115" s="28" t="s">
        <v>263</v>
      </c>
    </row>
    <row r="116" spans="2:7" ht="63.75" x14ac:dyDescent="0.25">
      <c r="B116" s="28" t="s">
        <v>306</v>
      </c>
      <c r="C116" s="29" t="s">
        <v>205</v>
      </c>
      <c r="D116" s="23" t="s">
        <v>550</v>
      </c>
      <c r="E116" s="24">
        <v>39</v>
      </c>
      <c r="F116" s="45" t="s">
        <v>535</v>
      </c>
      <c r="G116" s="28" t="s">
        <v>263</v>
      </c>
    </row>
    <row r="117" spans="2:7" ht="114.75" x14ac:dyDescent="0.25">
      <c r="B117" s="36" t="s">
        <v>307</v>
      </c>
      <c r="C117" s="37" t="s">
        <v>321</v>
      </c>
      <c r="D117" s="34" t="s">
        <v>207</v>
      </c>
      <c r="E117" s="24">
        <v>40</v>
      </c>
      <c r="F117" s="46" t="s">
        <v>536</v>
      </c>
      <c r="G117" s="44" t="s">
        <v>257</v>
      </c>
    </row>
    <row r="118" spans="2:7" ht="114.75" x14ac:dyDescent="0.25">
      <c r="B118" s="35" t="s">
        <v>307</v>
      </c>
      <c r="C118" s="29" t="s">
        <v>208</v>
      </c>
      <c r="D118" s="23" t="s">
        <v>551</v>
      </c>
      <c r="E118" s="24">
        <v>41</v>
      </c>
      <c r="F118" s="45" t="s">
        <v>536</v>
      </c>
      <c r="G118" s="43" t="s">
        <v>257</v>
      </c>
    </row>
    <row r="119" spans="2:7" ht="114.75" x14ac:dyDescent="0.25">
      <c r="B119" s="35" t="s">
        <v>307</v>
      </c>
      <c r="C119" s="29" t="s">
        <v>208</v>
      </c>
      <c r="D119" s="23" t="s">
        <v>552</v>
      </c>
      <c r="E119" s="24">
        <v>42</v>
      </c>
      <c r="F119" s="45" t="s">
        <v>536</v>
      </c>
      <c r="G119" s="43" t="s">
        <v>257</v>
      </c>
    </row>
    <row r="120" spans="2:7" ht="114.75" x14ac:dyDescent="0.25">
      <c r="B120" s="35" t="s">
        <v>307</v>
      </c>
      <c r="C120" s="29" t="s">
        <v>208</v>
      </c>
      <c r="D120" s="23" t="s">
        <v>210</v>
      </c>
      <c r="E120" s="24">
        <v>43</v>
      </c>
      <c r="F120" s="45" t="s">
        <v>536</v>
      </c>
      <c r="G120" s="43" t="s">
        <v>257</v>
      </c>
    </row>
    <row r="121" spans="2:7" ht="114.75" x14ac:dyDescent="0.25">
      <c r="B121" s="35" t="s">
        <v>307</v>
      </c>
      <c r="C121" s="29" t="s">
        <v>208</v>
      </c>
      <c r="D121" s="26" t="s">
        <v>211</v>
      </c>
      <c r="E121" s="24">
        <v>44</v>
      </c>
      <c r="F121" s="23" t="s">
        <v>537</v>
      </c>
      <c r="G121" s="43" t="s">
        <v>257</v>
      </c>
    </row>
    <row r="122" spans="2:7" ht="114.75" x14ac:dyDescent="0.25">
      <c r="B122" s="35" t="s">
        <v>307</v>
      </c>
      <c r="C122" s="29" t="s">
        <v>208</v>
      </c>
      <c r="D122" s="27" t="s">
        <v>553</v>
      </c>
      <c r="E122" s="24">
        <v>45</v>
      </c>
      <c r="F122" s="45" t="s">
        <v>536</v>
      </c>
      <c r="G122" s="43" t="s">
        <v>257</v>
      </c>
    </row>
    <row r="123" spans="2:7" ht="25.5" x14ac:dyDescent="0.25">
      <c r="B123" s="28" t="s">
        <v>307</v>
      </c>
      <c r="C123" s="29" t="s">
        <v>212</v>
      </c>
      <c r="D123" s="32" t="s">
        <v>214</v>
      </c>
      <c r="E123" s="24">
        <v>46</v>
      </c>
      <c r="F123" s="45" t="s">
        <v>538</v>
      </c>
      <c r="G123" s="43" t="s">
        <v>264</v>
      </c>
    </row>
    <row r="124" spans="2:7" ht="25.5" x14ac:dyDescent="0.25">
      <c r="B124" s="28" t="s">
        <v>307</v>
      </c>
      <c r="C124" s="29" t="s">
        <v>212</v>
      </c>
      <c r="D124" s="32" t="s">
        <v>216</v>
      </c>
      <c r="E124" s="24">
        <v>47</v>
      </c>
      <c r="F124" s="45" t="s">
        <v>538</v>
      </c>
      <c r="G124" s="43" t="s">
        <v>264</v>
      </c>
    </row>
    <row r="125" spans="2:7" ht="25.5" x14ac:dyDescent="0.25">
      <c r="B125" s="28" t="s">
        <v>307</v>
      </c>
      <c r="C125" s="29" t="s">
        <v>212</v>
      </c>
      <c r="D125" s="23" t="s">
        <v>218</v>
      </c>
      <c r="E125" s="24">
        <v>48</v>
      </c>
      <c r="F125" s="45" t="s">
        <v>538</v>
      </c>
      <c r="G125" s="43" t="s">
        <v>264</v>
      </c>
    </row>
    <row r="126" spans="2:7" ht="25.5" x14ac:dyDescent="0.25">
      <c r="B126" s="28" t="s">
        <v>307</v>
      </c>
      <c r="C126" s="29" t="s">
        <v>212</v>
      </c>
      <c r="D126" s="23" t="s">
        <v>219</v>
      </c>
      <c r="E126" s="24">
        <v>49</v>
      </c>
      <c r="F126" s="45" t="s">
        <v>538</v>
      </c>
      <c r="G126" s="43" t="s">
        <v>264</v>
      </c>
    </row>
    <row r="127" spans="2:7" ht="25.5" x14ac:dyDescent="0.25">
      <c r="B127" s="35" t="s">
        <v>307</v>
      </c>
      <c r="C127" s="29" t="s">
        <v>212</v>
      </c>
      <c r="D127" s="23" t="s">
        <v>221</v>
      </c>
      <c r="E127" s="24">
        <v>50</v>
      </c>
      <c r="F127" s="45" t="s">
        <v>539</v>
      </c>
      <c r="G127" s="43" t="s">
        <v>264</v>
      </c>
    </row>
    <row r="128" spans="2:7" ht="25.5" x14ac:dyDescent="0.25">
      <c r="B128" s="28" t="s">
        <v>307</v>
      </c>
      <c r="C128" s="29" t="s">
        <v>212</v>
      </c>
      <c r="D128" s="23" t="s">
        <v>223</v>
      </c>
      <c r="E128" s="24">
        <v>51</v>
      </c>
      <c r="F128" s="45" t="s">
        <v>539</v>
      </c>
      <c r="G128" s="43" t="s">
        <v>264</v>
      </c>
    </row>
    <row r="129" spans="2:7" ht="38.25" x14ac:dyDescent="0.25">
      <c r="B129" s="28" t="s">
        <v>307</v>
      </c>
      <c r="C129" s="29" t="s">
        <v>212</v>
      </c>
      <c r="D129" s="23" t="s">
        <v>554</v>
      </c>
      <c r="E129" s="24">
        <v>52</v>
      </c>
      <c r="F129" s="45" t="s">
        <v>539</v>
      </c>
      <c r="G129" s="43" t="s">
        <v>264</v>
      </c>
    </row>
    <row r="130" spans="2:7" ht="51" x14ac:dyDescent="0.25">
      <c r="B130" s="28" t="s">
        <v>307</v>
      </c>
      <c r="C130" s="29" t="s">
        <v>212</v>
      </c>
      <c r="D130" s="23" t="s">
        <v>555</v>
      </c>
      <c r="E130" s="24">
        <v>53</v>
      </c>
      <c r="F130" s="45" t="s">
        <v>539</v>
      </c>
      <c r="G130" s="43" t="s">
        <v>264</v>
      </c>
    </row>
    <row r="131" spans="2:7" ht="51" x14ac:dyDescent="0.25">
      <c r="B131" s="28" t="s">
        <v>307</v>
      </c>
      <c r="C131" s="29" t="s">
        <v>224</v>
      </c>
      <c r="D131" s="23" t="s">
        <v>225</v>
      </c>
      <c r="E131" s="24">
        <v>54</v>
      </c>
      <c r="F131" s="45" t="s">
        <v>540</v>
      </c>
      <c r="G131" s="28" t="s">
        <v>261</v>
      </c>
    </row>
    <row r="132" spans="2:7" ht="38.25" x14ac:dyDescent="0.25">
      <c r="B132" s="28" t="s">
        <v>307</v>
      </c>
      <c r="C132" s="29" t="s">
        <v>224</v>
      </c>
      <c r="D132" s="32" t="s">
        <v>226</v>
      </c>
      <c r="E132" s="24">
        <v>55</v>
      </c>
      <c r="F132" s="45" t="s">
        <v>540</v>
      </c>
      <c r="G132" s="28" t="s">
        <v>261</v>
      </c>
    </row>
    <row r="133" spans="2:7" ht="38.25" x14ac:dyDescent="0.25">
      <c r="B133" s="28" t="s">
        <v>307</v>
      </c>
      <c r="C133" s="29" t="s">
        <v>224</v>
      </c>
      <c r="D133" s="23" t="s">
        <v>227</v>
      </c>
      <c r="E133" s="24">
        <v>56</v>
      </c>
      <c r="F133" s="45" t="s">
        <v>540</v>
      </c>
      <c r="G133" s="28" t="s">
        <v>261</v>
      </c>
    </row>
    <row r="134" spans="2:7" ht="63.75" x14ac:dyDescent="0.25">
      <c r="B134" s="28" t="s">
        <v>307</v>
      </c>
      <c r="C134" s="29" t="s">
        <v>228</v>
      </c>
      <c r="D134" s="26" t="s">
        <v>229</v>
      </c>
      <c r="E134" s="24">
        <v>57</v>
      </c>
      <c r="F134" s="23" t="s">
        <v>541</v>
      </c>
      <c r="G134" s="43" t="s">
        <v>257</v>
      </c>
    </row>
    <row r="135" spans="2:7" ht="38.25" x14ac:dyDescent="0.25">
      <c r="B135" s="28" t="s">
        <v>307</v>
      </c>
      <c r="C135" s="29" t="s">
        <v>228</v>
      </c>
      <c r="D135" s="23" t="s">
        <v>556</v>
      </c>
      <c r="E135" s="24">
        <v>58</v>
      </c>
      <c r="F135" s="23" t="s">
        <v>541</v>
      </c>
      <c r="G135" s="43" t="s">
        <v>257</v>
      </c>
    </row>
    <row r="136" spans="2:7" ht="51" x14ac:dyDescent="0.25">
      <c r="B136" s="28" t="s">
        <v>307</v>
      </c>
      <c r="C136" s="29" t="s">
        <v>231</v>
      </c>
      <c r="D136" s="26" t="s">
        <v>232</v>
      </c>
      <c r="E136" s="24">
        <v>59</v>
      </c>
      <c r="F136" s="23" t="s">
        <v>542</v>
      </c>
      <c r="G136" s="43" t="s">
        <v>257</v>
      </c>
    </row>
    <row r="137" spans="2:7" ht="51" x14ac:dyDescent="0.25">
      <c r="B137" s="28" t="s">
        <v>307</v>
      </c>
      <c r="C137" s="29" t="s">
        <v>231</v>
      </c>
      <c r="D137" s="23" t="s">
        <v>233</v>
      </c>
      <c r="E137" s="24">
        <v>60</v>
      </c>
      <c r="F137" s="23" t="s">
        <v>536</v>
      </c>
      <c r="G137" s="43" t="s">
        <v>257</v>
      </c>
    </row>
    <row r="138" spans="2:7" ht="51" x14ac:dyDescent="0.25">
      <c r="B138" s="28" t="s">
        <v>308</v>
      </c>
      <c r="C138" s="29" t="s">
        <v>234</v>
      </c>
      <c r="D138" s="27" t="s">
        <v>235</v>
      </c>
      <c r="E138" s="24">
        <v>61</v>
      </c>
      <c r="F138" s="45" t="s">
        <v>524</v>
      </c>
      <c r="G138" s="28" t="s">
        <v>261</v>
      </c>
    </row>
    <row r="139" spans="2:7" ht="51" x14ac:dyDescent="0.25">
      <c r="B139" s="28" t="s">
        <v>308</v>
      </c>
      <c r="C139" s="29" t="s">
        <v>234</v>
      </c>
      <c r="D139" s="23" t="s">
        <v>236</v>
      </c>
      <c r="E139" s="24">
        <v>62</v>
      </c>
      <c r="F139" s="45" t="s">
        <v>524</v>
      </c>
      <c r="G139" s="28" t="s">
        <v>266</v>
      </c>
    </row>
    <row r="140" spans="2:7" ht="51" x14ac:dyDescent="0.25">
      <c r="B140" s="28" t="s">
        <v>308</v>
      </c>
      <c r="C140" s="29" t="s">
        <v>234</v>
      </c>
      <c r="D140" s="23" t="s">
        <v>237</v>
      </c>
      <c r="E140" s="24">
        <v>63</v>
      </c>
      <c r="F140" s="45" t="s">
        <v>524</v>
      </c>
      <c r="G140" s="28" t="s">
        <v>261</v>
      </c>
    </row>
    <row r="141" spans="2:7" ht="51" x14ac:dyDescent="0.25">
      <c r="B141" s="28" t="s">
        <v>308</v>
      </c>
      <c r="C141" s="29" t="s">
        <v>234</v>
      </c>
      <c r="D141" s="23" t="s">
        <v>238</v>
      </c>
      <c r="E141" s="24">
        <v>64</v>
      </c>
      <c r="F141" s="45" t="s">
        <v>524</v>
      </c>
      <c r="G141" s="28" t="s">
        <v>261</v>
      </c>
    </row>
    <row r="142" spans="2:7" ht="51" x14ac:dyDescent="0.25">
      <c r="B142" s="28" t="s">
        <v>308</v>
      </c>
      <c r="C142" s="29" t="s">
        <v>234</v>
      </c>
      <c r="D142" s="23" t="s">
        <v>240</v>
      </c>
      <c r="E142" s="24">
        <v>65</v>
      </c>
      <c r="F142" s="45" t="s">
        <v>524</v>
      </c>
      <c r="G142" s="28" t="s">
        <v>261</v>
      </c>
    </row>
    <row r="143" spans="2:7" ht="51" x14ac:dyDescent="0.25">
      <c r="B143" s="28" t="s">
        <v>308</v>
      </c>
      <c r="C143" s="29" t="s">
        <v>234</v>
      </c>
      <c r="D143" s="23" t="s">
        <v>241</v>
      </c>
      <c r="E143" s="24">
        <v>66</v>
      </c>
      <c r="F143" s="45" t="s">
        <v>524</v>
      </c>
      <c r="G143" s="28" t="s">
        <v>261</v>
      </c>
    </row>
    <row r="144" spans="2:7" ht="76.5" x14ac:dyDescent="0.25">
      <c r="B144" s="28" t="s">
        <v>308</v>
      </c>
      <c r="C144" s="29" t="s">
        <v>557</v>
      </c>
      <c r="D144" s="23" t="s">
        <v>558</v>
      </c>
      <c r="E144" s="24">
        <v>67</v>
      </c>
      <c r="F144" s="45" t="s">
        <v>524</v>
      </c>
      <c r="G144" s="44" t="s">
        <v>265</v>
      </c>
    </row>
    <row r="145" spans="2:7" ht="127.5" x14ac:dyDescent="0.25">
      <c r="B145" s="28" t="s">
        <v>308</v>
      </c>
      <c r="C145" s="29" t="s">
        <v>242</v>
      </c>
      <c r="D145" s="23" t="s">
        <v>243</v>
      </c>
      <c r="E145" s="24">
        <v>68</v>
      </c>
      <c r="F145" s="45" t="s">
        <v>526</v>
      </c>
      <c r="G145" s="28" t="s">
        <v>261</v>
      </c>
    </row>
    <row r="146" spans="2:7" ht="127.5" x14ac:dyDescent="0.25">
      <c r="B146" s="28" t="s">
        <v>308</v>
      </c>
      <c r="C146" s="29" t="s">
        <v>242</v>
      </c>
      <c r="D146" s="27" t="s">
        <v>559</v>
      </c>
      <c r="E146" s="24">
        <v>69</v>
      </c>
      <c r="F146" s="45" t="s">
        <v>526</v>
      </c>
      <c r="G146" s="28" t="s">
        <v>261</v>
      </c>
    </row>
    <row r="147" spans="2:7" ht="51" x14ac:dyDescent="0.25">
      <c r="B147" s="28" t="s">
        <v>308</v>
      </c>
      <c r="C147" s="29" t="s">
        <v>246</v>
      </c>
      <c r="D147" s="27" t="s">
        <v>560</v>
      </c>
      <c r="E147" s="24">
        <v>70</v>
      </c>
      <c r="F147" s="45" t="s">
        <v>526</v>
      </c>
      <c r="G147" s="28" t="s">
        <v>261</v>
      </c>
    </row>
    <row r="148" spans="2:7" ht="89.25" x14ac:dyDescent="0.25">
      <c r="B148" s="28" t="s">
        <v>308</v>
      </c>
      <c r="C148" s="29" t="s">
        <v>329</v>
      </c>
      <c r="D148" s="38" t="s">
        <v>561</v>
      </c>
      <c r="E148" s="24">
        <v>71</v>
      </c>
      <c r="F148" s="45" t="s">
        <v>543</v>
      </c>
      <c r="G148" s="28" t="s">
        <v>261</v>
      </c>
    </row>
    <row r="149" spans="2:7" ht="89.25" x14ac:dyDescent="0.25">
      <c r="B149" s="28" t="s">
        <v>308</v>
      </c>
      <c r="C149" s="29" t="s">
        <v>329</v>
      </c>
      <c r="D149" s="38" t="s">
        <v>562</v>
      </c>
      <c r="E149" s="24">
        <v>72</v>
      </c>
      <c r="F149" s="45" t="s">
        <v>543</v>
      </c>
      <c r="G149" s="28" t="s">
        <v>261</v>
      </c>
    </row>
    <row r="150" spans="2:7" ht="51" x14ac:dyDescent="0.25">
      <c r="B150" s="28" t="s">
        <v>308</v>
      </c>
      <c r="C150" s="29" t="s">
        <v>246</v>
      </c>
      <c r="D150" s="23" t="s">
        <v>248</v>
      </c>
      <c r="E150" s="24">
        <v>73</v>
      </c>
      <c r="F150" s="23" t="s">
        <v>134</v>
      </c>
      <c r="G150" s="43" t="s">
        <v>265</v>
      </c>
    </row>
    <row r="151" spans="2:7" ht="102" x14ac:dyDescent="0.25">
      <c r="B151" s="28" t="s">
        <v>308</v>
      </c>
      <c r="C151" s="39" t="s">
        <v>334</v>
      </c>
      <c r="D151" s="40" t="s">
        <v>249</v>
      </c>
      <c r="E151" s="24">
        <v>74</v>
      </c>
      <c r="F151" s="45" t="s">
        <v>544</v>
      </c>
      <c r="G151" s="28" t="s">
        <v>261</v>
      </c>
    </row>
    <row r="152" spans="2:7" ht="63.75" x14ac:dyDescent="0.25">
      <c r="B152" s="28" t="s">
        <v>308</v>
      </c>
      <c r="C152" s="39" t="s">
        <v>334</v>
      </c>
      <c r="D152" s="40" t="s">
        <v>563</v>
      </c>
      <c r="E152" s="24">
        <v>75</v>
      </c>
      <c r="F152" s="45" t="s">
        <v>99</v>
      </c>
      <c r="G152" s="28" t="s">
        <v>261</v>
      </c>
    </row>
    <row r="153" spans="2:7" ht="63.75" x14ac:dyDescent="0.25">
      <c r="B153" s="28" t="s">
        <v>308</v>
      </c>
      <c r="C153" s="39" t="s">
        <v>334</v>
      </c>
      <c r="D153" s="40" t="s">
        <v>564</v>
      </c>
      <c r="E153" s="24">
        <v>76</v>
      </c>
      <c r="F153" s="45" t="s">
        <v>99</v>
      </c>
      <c r="G153" s="28" t="s">
        <v>261</v>
      </c>
    </row>
    <row r="154" spans="2:7" ht="76.5" x14ac:dyDescent="0.25">
      <c r="B154" s="31" t="s">
        <v>308</v>
      </c>
      <c r="C154" s="39" t="s">
        <v>334</v>
      </c>
      <c r="D154" s="26" t="s">
        <v>250</v>
      </c>
      <c r="E154" s="24">
        <v>77</v>
      </c>
      <c r="F154" s="45" t="s">
        <v>544</v>
      </c>
      <c r="G154" s="28" t="s">
        <v>261</v>
      </c>
    </row>
    <row r="155" spans="2:7" x14ac:dyDescent="0.25">
      <c r="B155" s="47"/>
      <c r="C155" s="47"/>
      <c r="D155" s="48" t="s">
        <v>565</v>
      </c>
      <c r="E155" s="47" t="s">
        <v>286</v>
      </c>
      <c r="F155" s="47" t="s">
        <v>286</v>
      </c>
      <c r="G155" s="47" t="s">
        <v>286</v>
      </c>
    </row>
  </sheetData>
  <phoneticPr fontId="3" type="noConversion"/>
  <dataValidations count="1">
    <dataValidation type="list" allowBlank="1" showInputMessage="1" showErrorMessage="1" sqref="B117:C117">
      <formula1>INDIRECT(#REF!)</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83"/>
  <sheetViews>
    <sheetView workbookViewId="0">
      <selection activeCell="B37" sqref="B37"/>
    </sheetView>
  </sheetViews>
  <sheetFormatPr baseColWidth="10" defaultRowHeight="15" x14ac:dyDescent="0.25"/>
  <cols>
    <col min="1" max="1" width="17.42578125" customWidth="1"/>
    <col min="2" max="2" width="35.85546875" customWidth="1"/>
    <col min="3" max="3" width="20" customWidth="1"/>
    <col min="4" max="4" width="217.28515625" bestFit="1" customWidth="1"/>
    <col min="5" max="5" width="47.85546875" bestFit="1" customWidth="1"/>
    <col min="6" max="6" width="50" bestFit="1" customWidth="1"/>
  </cols>
  <sheetData>
    <row r="3" spans="1:6" x14ac:dyDescent="0.25">
      <c r="E3" s="124" t="s">
        <v>592</v>
      </c>
    </row>
    <row r="4" spans="1:6" x14ac:dyDescent="0.25">
      <c r="A4" s="124" t="s">
        <v>30</v>
      </c>
      <c r="B4" s="124" t="s">
        <v>31</v>
      </c>
      <c r="C4" s="124" t="s">
        <v>32</v>
      </c>
      <c r="D4" s="124" t="s">
        <v>33</v>
      </c>
      <c r="E4" t="s">
        <v>50</v>
      </c>
      <c r="F4" t="s">
        <v>51</v>
      </c>
    </row>
    <row r="5" spans="1:6" x14ac:dyDescent="0.25">
      <c r="A5">
        <v>1</v>
      </c>
      <c r="B5">
        <v>1</v>
      </c>
      <c r="C5">
        <v>560</v>
      </c>
      <c r="D5" t="s">
        <v>358</v>
      </c>
      <c r="E5" s="125">
        <v>0.16222222222222221</v>
      </c>
      <c r="F5" s="125">
        <v>0.1</v>
      </c>
    </row>
    <row r="6" spans="1:6" x14ac:dyDescent="0.25">
      <c r="C6">
        <v>561</v>
      </c>
      <c r="D6" t="s">
        <v>359</v>
      </c>
      <c r="E6" s="125">
        <v>1.25</v>
      </c>
      <c r="F6" s="125">
        <v>0.77500000000000002</v>
      </c>
    </row>
    <row r="7" spans="1:6" x14ac:dyDescent="0.25">
      <c r="C7">
        <v>562</v>
      </c>
      <c r="D7" t="s">
        <v>360</v>
      </c>
      <c r="E7" s="125">
        <v>0</v>
      </c>
      <c r="F7" s="125">
        <v>0</v>
      </c>
    </row>
    <row r="8" spans="1:6" x14ac:dyDescent="0.25">
      <c r="B8">
        <v>2</v>
      </c>
      <c r="C8">
        <v>566</v>
      </c>
      <c r="D8" t="s">
        <v>364</v>
      </c>
      <c r="E8" s="125">
        <v>0.34083333333333332</v>
      </c>
      <c r="F8" s="125">
        <v>0</v>
      </c>
    </row>
    <row r="9" spans="1:6" x14ac:dyDescent="0.25">
      <c r="C9">
        <v>567</v>
      </c>
      <c r="D9" t="s">
        <v>365</v>
      </c>
      <c r="E9" s="125">
        <v>0.33333333333333331</v>
      </c>
      <c r="F9" s="125">
        <v>1.1806666666666668</v>
      </c>
    </row>
    <row r="10" spans="1:6" x14ac:dyDescent="0.25">
      <c r="C10">
        <v>568</v>
      </c>
      <c r="D10" t="s">
        <v>367</v>
      </c>
      <c r="E10" s="125">
        <v>1.3333333333333333</v>
      </c>
      <c r="F10" s="125">
        <v>0.64755555555555555</v>
      </c>
    </row>
    <row r="11" spans="1:6" x14ac:dyDescent="0.25">
      <c r="C11">
        <v>569</v>
      </c>
      <c r="D11" t="s">
        <v>368</v>
      </c>
      <c r="E11" s="125">
        <v>1.0333333333333334</v>
      </c>
      <c r="F11" s="125">
        <v>0.45366666666666672</v>
      </c>
    </row>
    <row r="12" spans="1:6" x14ac:dyDescent="0.25">
      <c r="C12">
        <v>570</v>
      </c>
      <c r="D12" t="s">
        <v>369</v>
      </c>
      <c r="E12" s="125">
        <v>0.34100000000000003</v>
      </c>
      <c r="F12" s="125">
        <v>0</v>
      </c>
    </row>
    <row r="13" spans="1:6" x14ac:dyDescent="0.25">
      <c r="C13">
        <v>571</v>
      </c>
      <c r="D13" t="s">
        <v>370</v>
      </c>
      <c r="E13" s="125">
        <v>1.6083333333333334</v>
      </c>
      <c r="F13" s="125">
        <v>0.755</v>
      </c>
    </row>
    <row r="14" spans="1:6" x14ac:dyDescent="0.25">
      <c r="C14">
        <v>572</v>
      </c>
      <c r="D14" t="s">
        <v>366</v>
      </c>
      <c r="E14" s="125">
        <v>4</v>
      </c>
      <c r="F14" s="125">
        <v>2.7</v>
      </c>
    </row>
    <row r="15" spans="1:6" x14ac:dyDescent="0.25">
      <c r="B15">
        <v>3</v>
      </c>
      <c r="C15">
        <v>563</v>
      </c>
      <c r="D15" t="s">
        <v>361</v>
      </c>
      <c r="E15" s="125">
        <v>1.9276666666666666</v>
      </c>
      <c r="F15" s="125">
        <v>1.9177777777777778</v>
      </c>
    </row>
    <row r="16" spans="1:6" x14ac:dyDescent="0.25">
      <c r="C16">
        <v>564</v>
      </c>
      <c r="D16" t="s">
        <v>362</v>
      </c>
      <c r="E16" s="125">
        <v>0.5</v>
      </c>
      <c r="F16" s="125">
        <v>0.9375</v>
      </c>
    </row>
    <row r="17" spans="2:6" x14ac:dyDescent="0.25">
      <c r="C17">
        <v>565</v>
      </c>
      <c r="D17" t="s">
        <v>363</v>
      </c>
      <c r="E17" s="125">
        <v>0.5</v>
      </c>
      <c r="F17" s="125">
        <v>0.5</v>
      </c>
    </row>
    <row r="18" spans="2:6" x14ac:dyDescent="0.25">
      <c r="B18">
        <v>4</v>
      </c>
      <c r="C18">
        <v>573</v>
      </c>
      <c r="D18" t="s">
        <v>371</v>
      </c>
      <c r="E18" s="125">
        <v>1</v>
      </c>
      <c r="F18" s="125">
        <v>1</v>
      </c>
    </row>
    <row r="19" spans="2:6" x14ac:dyDescent="0.25">
      <c r="C19">
        <v>574</v>
      </c>
      <c r="D19" t="s">
        <v>372</v>
      </c>
      <c r="E19" s="125">
        <v>0.66666666666666663</v>
      </c>
      <c r="F19" s="125">
        <v>0.66666666666666663</v>
      </c>
    </row>
    <row r="20" spans="2:6" x14ac:dyDescent="0.25">
      <c r="C20">
        <v>575</v>
      </c>
      <c r="D20" t="s">
        <v>373</v>
      </c>
      <c r="E20" s="125">
        <v>0.66666666666666663</v>
      </c>
      <c r="F20" s="125">
        <v>0.66666666666666663</v>
      </c>
    </row>
    <row r="21" spans="2:6" x14ac:dyDescent="0.25">
      <c r="C21">
        <v>576</v>
      </c>
      <c r="D21" t="s">
        <v>374</v>
      </c>
      <c r="E21" s="125">
        <v>0.75</v>
      </c>
      <c r="F21" s="125">
        <v>0.75</v>
      </c>
    </row>
    <row r="22" spans="2:6" x14ac:dyDescent="0.25">
      <c r="B22">
        <v>5</v>
      </c>
      <c r="C22">
        <v>577</v>
      </c>
      <c r="D22" t="s">
        <v>375</v>
      </c>
      <c r="E22" s="125">
        <v>2.625</v>
      </c>
      <c r="F22" s="125">
        <v>2.6429166666666668</v>
      </c>
    </row>
    <row r="23" spans="2:6" x14ac:dyDescent="0.25">
      <c r="C23">
        <v>578</v>
      </c>
      <c r="D23" t="s">
        <v>376</v>
      </c>
      <c r="E23" s="125">
        <v>1</v>
      </c>
      <c r="F23" s="125">
        <v>0.70833333333333326</v>
      </c>
    </row>
    <row r="24" spans="2:6" x14ac:dyDescent="0.25">
      <c r="C24">
        <v>579</v>
      </c>
      <c r="D24" t="s">
        <v>377</v>
      </c>
      <c r="E24" s="125">
        <v>0.625</v>
      </c>
      <c r="F24" s="125">
        <v>0.625</v>
      </c>
    </row>
    <row r="25" spans="2:6" x14ac:dyDescent="0.25">
      <c r="C25">
        <v>580</v>
      </c>
      <c r="D25" t="s">
        <v>378</v>
      </c>
      <c r="E25" s="125">
        <v>0.66666666666666674</v>
      </c>
      <c r="F25" s="125">
        <v>0.66666666666666674</v>
      </c>
    </row>
    <row r="26" spans="2:6" x14ac:dyDescent="0.25">
      <c r="C26">
        <v>581</v>
      </c>
      <c r="D26" t="s">
        <v>379</v>
      </c>
      <c r="E26" s="125">
        <v>0.77500000000000002</v>
      </c>
      <c r="F26" s="125">
        <v>1.22525</v>
      </c>
    </row>
    <row r="27" spans="2:6" x14ac:dyDescent="0.25">
      <c r="C27">
        <v>582</v>
      </c>
      <c r="D27" t="s">
        <v>380</v>
      </c>
      <c r="E27" s="125">
        <v>0.375</v>
      </c>
      <c r="F27" s="125">
        <v>0.375</v>
      </c>
    </row>
    <row r="28" spans="2:6" x14ac:dyDescent="0.25">
      <c r="B28">
        <v>6</v>
      </c>
      <c r="C28">
        <v>583</v>
      </c>
      <c r="D28" t="s">
        <v>381</v>
      </c>
      <c r="E28" s="125">
        <v>0.75</v>
      </c>
      <c r="F28" s="125">
        <v>1.0774999999999999</v>
      </c>
    </row>
    <row r="29" spans="2:6" x14ac:dyDescent="0.25">
      <c r="B29">
        <v>7</v>
      </c>
      <c r="C29">
        <v>584</v>
      </c>
      <c r="D29" t="s">
        <v>382</v>
      </c>
      <c r="E29" s="125">
        <v>1</v>
      </c>
      <c r="F29" s="125">
        <v>1</v>
      </c>
    </row>
    <row r="30" spans="2:6" x14ac:dyDescent="0.25">
      <c r="C30">
        <v>585</v>
      </c>
      <c r="D30" t="s">
        <v>383</v>
      </c>
      <c r="E30" s="125">
        <v>1</v>
      </c>
      <c r="F30" s="125">
        <v>1</v>
      </c>
    </row>
    <row r="31" spans="2:6" x14ac:dyDescent="0.25">
      <c r="B31">
        <v>8</v>
      </c>
      <c r="C31">
        <v>586</v>
      </c>
      <c r="D31" t="s">
        <v>384</v>
      </c>
      <c r="E31" s="125">
        <v>1</v>
      </c>
      <c r="F31" s="125">
        <v>0.75</v>
      </c>
    </row>
    <row r="32" spans="2:6" x14ac:dyDescent="0.25">
      <c r="C32">
        <v>587</v>
      </c>
      <c r="D32" t="s">
        <v>385</v>
      </c>
      <c r="E32" s="125">
        <v>0.33333333333333331</v>
      </c>
      <c r="F32" s="125">
        <v>1.5</v>
      </c>
    </row>
    <row r="33" spans="1:6" x14ac:dyDescent="0.25">
      <c r="C33">
        <v>588</v>
      </c>
      <c r="D33" t="s">
        <v>386</v>
      </c>
      <c r="E33" s="125">
        <v>2.6875</v>
      </c>
      <c r="F33" s="125">
        <v>1.0625</v>
      </c>
    </row>
    <row r="34" spans="1:6" x14ac:dyDescent="0.25">
      <c r="C34">
        <v>589</v>
      </c>
      <c r="D34" t="s">
        <v>387</v>
      </c>
      <c r="E34" s="125">
        <v>2.5</v>
      </c>
      <c r="F34" s="125">
        <v>1</v>
      </c>
    </row>
    <row r="35" spans="1:6" x14ac:dyDescent="0.25">
      <c r="C35">
        <v>590</v>
      </c>
      <c r="D35" t="s">
        <v>388</v>
      </c>
      <c r="E35" s="125">
        <v>3.3333333333333335</v>
      </c>
      <c r="F35" s="125">
        <v>2.5833333333333335</v>
      </c>
    </row>
    <row r="36" spans="1:6" x14ac:dyDescent="0.25">
      <c r="C36">
        <v>591</v>
      </c>
      <c r="D36" t="s">
        <v>389</v>
      </c>
      <c r="E36" s="125">
        <v>1</v>
      </c>
      <c r="F36" s="125">
        <v>0.75</v>
      </c>
    </row>
    <row r="37" spans="1:6" x14ac:dyDescent="0.25">
      <c r="C37">
        <v>592</v>
      </c>
      <c r="D37" t="s">
        <v>390</v>
      </c>
      <c r="E37" s="125">
        <v>1.0265</v>
      </c>
      <c r="F37" s="125">
        <v>0.77</v>
      </c>
    </row>
    <row r="38" spans="1:6" x14ac:dyDescent="0.25">
      <c r="C38">
        <v>593</v>
      </c>
      <c r="D38" t="s">
        <v>391</v>
      </c>
      <c r="E38" s="125">
        <v>0.5</v>
      </c>
      <c r="F38" s="125">
        <v>0.5</v>
      </c>
    </row>
    <row r="39" spans="1:6" x14ac:dyDescent="0.25">
      <c r="C39">
        <v>594</v>
      </c>
      <c r="D39" t="s">
        <v>392</v>
      </c>
      <c r="E39" s="125">
        <v>0.79500000000000004</v>
      </c>
      <c r="F39" s="125">
        <v>0.83750000000000002</v>
      </c>
    </row>
    <row r="40" spans="1:6" x14ac:dyDescent="0.25">
      <c r="C40">
        <v>595</v>
      </c>
      <c r="D40" t="s">
        <v>393</v>
      </c>
      <c r="E40" s="125">
        <v>1.1399999999999999</v>
      </c>
      <c r="F40" s="125">
        <v>0.89</v>
      </c>
    </row>
    <row r="41" spans="1:6" x14ac:dyDescent="0.25">
      <c r="C41">
        <v>596</v>
      </c>
      <c r="D41" t="s">
        <v>394</v>
      </c>
      <c r="E41" s="125">
        <v>0.75</v>
      </c>
      <c r="F41" s="125">
        <v>0.46666666666666667</v>
      </c>
    </row>
    <row r="42" spans="1:6" x14ac:dyDescent="0.25">
      <c r="C42">
        <v>597</v>
      </c>
      <c r="D42" t="s">
        <v>395</v>
      </c>
      <c r="E42" s="125">
        <v>0.95</v>
      </c>
      <c r="F42" s="125">
        <v>0.7</v>
      </c>
    </row>
    <row r="43" spans="1:6" x14ac:dyDescent="0.25">
      <c r="B43">
        <v>10</v>
      </c>
      <c r="C43">
        <v>598</v>
      </c>
      <c r="D43" t="s">
        <v>396</v>
      </c>
      <c r="E43" s="125">
        <v>0</v>
      </c>
      <c r="F43" s="125">
        <v>0</v>
      </c>
    </row>
    <row r="44" spans="1:6" x14ac:dyDescent="0.25">
      <c r="B44">
        <v>15</v>
      </c>
      <c r="C44">
        <v>599</v>
      </c>
      <c r="D44" t="s">
        <v>397</v>
      </c>
      <c r="E44" s="125">
        <v>2.4249999999999998</v>
      </c>
      <c r="F44" s="125">
        <v>2.4249999999999998</v>
      </c>
    </row>
    <row r="45" spans="1:6" x14ac:dyDescent="0.25">
      <c r="C45">
        <v>600</v>
      </c>
      <c r="D45" t="s">
        <v>398</v>
      </c>
      <c r="E45" s="125">
        <v>0.625</v>
      </c>
      <c r="F45" s="125">
        <v>0.96425000000000005</v>
      </c>
    </row>
    <row r="46" spans="1:6" x14ac:dyDescent="0.25">
      <c r="A46">
        <v>2</v>
      </c>
      <c r="B46">
        <v>17</v>
      </c>
      <c r="C46">
        <v>601</v>
      </c>
      <c r="D46" t="s">
        <v>399</v>
      </c>
      <c r="E46" s="125">
        <v>1.75</v>
      </c>
      <c r="F46" s="125">
        <v>1.75</v>
      </c>
    </row>
    <row r="47" spans="1:6" x14ac:dyDescent="0.25">
      <c r="C47">
        <v>602</v>
      </c>
      <c r="D47" t="s">
        <v>400</v>
      </c>
      <c r="E47" s="125">
        <v>1.6</v>
      </c>
      <c r="F47" s="125">
        <v>1.6</v>
      </c>
    </row>
    <row r="48" spans="1:6" x14ac:dyDescent="0.25">
      <c r="C48">
        <v>603</v>
      </c>
      <c r="D48" t="s">
        <v>401</v>
      </c>
      <c r="E48" s="125">
        <v>1</v>
      </c>
      <c r="F48" s="125">
        <v>0.75</v>
      </c>
    </row>
    <row r="49" spans="2:6" x14ac:dyDescent="0.25">
      <c r="C49">
        <v>604</v>
      </c>
      <c r="D49" t="s">
        <v>402</v>
      </c>
      <c r="E49" s="125">
        <v>1.75</v>
      </c>
      <c r="F49" s="125">
        <v>2</v>
      </c>
    </row>
    <row r="50" spans="2:6" x14ac:dyDescent="0.25">
      <c r="C50">
        <v>605</v>
      </c>
      <c r="D50" t="s">
        <v>405</v>
      </c>
      <c r="E50" s="125">
        <v>1.75</v>
      </c>
      <c r="F50" s="125">
        <v>2.25</v>
      </c>
    </row>
    <row r="51" spans="2:6" x14ac:dyDescent="0.25">
      <c r="C51">
        <v>606</v>
      </c>
      <c r="D51" t="s">
        <v>404</v>
      </c>
      <c r="E51" s="125">
        <v>2.2708333333333335</v>
      </c>
      <c r="F51" s="125">
        <v>2.6041666666666665</v>
      </c>
    </row>
    <row r="52" spans="2:6" x14ac:dyDescent="0.25">
      <c r="C52">
        <v>607</v>
      </c>
      <c r="D52" t="s">
        <v>407</v>
      </c>
      <c r="E52" s="125">
        <v>0</v>
      </c>
      <c r="F52" s="125">
        <v>0</v>
      </c>
    </row>
    <row r="53" spans="2:6" x14ac:dyDescent="0.25">
      <c r="C53">
        <v>608</v>
      </c>
      <c r="D53" t="s">
        <v>403</v>
      </c>
      <c r="E53" s="125">
        <v>1.45</v>
      </c>
      <c r="F53" s="125">
        <v>1.6</v>
      </c>
    </row>
    <row r="54" spans="2:6" x14ac:dyDescent="0.25">
      <c r="C54">
        <v>609</v>
      </c>
      <c r="D54" t="s">
        <v>406</v>
      </c>
      <c r="E54" s="125">
        <v>2.125</v>
      </c>
      <c r="F54" s="125">
        <v>1.5</v>
      </c>
    </row>
    <row r="55" spans="2:6" x14ac:dyDescent="0.25">
      <c r="B55">
        <v>19</v>
      </c>
      <c r="C55">
        <v>610</v>
      </c>
      <c r="D55" t="s">
        <v>408</v>
      </c>
      <c r="E55" s="125">
        <v>0.8686594202898551</v>
      </c>
      <c r="F55" s="125">
        <v>1.0013586956521741</v>
      </c>
    </row>
    <row r="56" spans="2:6" x14ac:dyDescent="0.25">
      <c r="C56">
        <v>611</v>
      </c>
      <c r="D56" t="s">
        <v>409</v>
      </c>
      <c r="E56" s="125">
        <v>1.8474320241691844</v>
      </c>
      <c r="F56" s="125">
        <v>2.1042296072507551</v>
      </c>
    </row>
    <row r="57" spans="2:6" x14ac:dyDescent="0.25">
      <c r="C57">
        <v>612</v>
      </c>
      <c r="D57" t="s">
        <v>410</v>
      </c>
      <c r="E57" s="125">
        <v>2.1447963800904977</v>
      </c>
      <c r="F57" s="125">
        <v>2.0384615384615383</v>
      </c>
    </row>
    <row r="58" spans="2:6" x14ac:dyDescent="0.25">
      <c r="C58">
        <v>613</v>
      </c>
      <c r="D58" t="s">
        <v>411</v>
      </c>
      <c r="E58" s="125">
        <v>0.94955317960584062</v>
      </c>
      <c r="F58" s="125">
        <v>0.74746668794382831</v>
      </c>
    </row>
    <row r="59" spans="2:6" x14ac:dyDescent="0.25">
      <c r="C59">
        <v>614</v>
      </c>
      <c r="D59" t="s">
        <v>412</v>
      </c>
      <c r="E59" s="125">
        <v>1.1356217616580311</v>
      </c>
      <c r="F59" s="125">
        <v>9.7348445595854916</v>
      </c>
    </row>
    <row r="60" spans="2:6" x14ac:dyDescent="0.25">
      <c r="C60">
        <v>615</v>
      </c>
      <c r="D60" t="s">
        <v>413</v>
      </c>
      <c r="E60" s="125">
        <v>0.5</v>
      </c>
      <c r="F60" s="125">
        <v>0.6</v>
      </c>
    </row>
    <row r="61" spans="2:6" x14ac:dyDescent="0.25">
      <c r="C61">
        <v>616</v>
      </c>
      <c r="D61" t="s">
        <v>414</v>
      </c>
      <c r="E61" s="125">
        <v>0.33333333333333331</v>
      </c>
      <c r="F61" s="125">
        <v>0.33333333333333331</v>
      </c>
    </row>
    <row r="62" spans="2:6" x14ac:dyDescent="0.25">
      <c r="B62">
        <v>20</v>
      </c>
      <c r="C62">
        <v>617</v>
      </c>
      <c r="D62" t="s">
        <v>415</v>
      </c>
      <c r="E62" s="125">
        <v>1.35575</v>
      </c>
      <c r="F62" s="125">
        <v>1.3182499999999999</v>
      </c>
    </row>
    <row r="63" spans="2:6" x14ac:dyDescent="0.25">
      <c r="C63">
        <v>618</v>
      </c>
      <c r="D63" t="s">
        <v>416</v>
      </c>
      <c r="E63" s="125">
        <v>0.5</v>
      </c>
      <c r="F63" s="125">
        <v>0.5</v>
      </c>
    </row>
    <row r="64" spans="2:6" x14ac:dyDescent="0.25">
      <c r="C64">
        <v>619</v>
      </c>
      <c r="D64" t="s">
        <v>417</v>
      </c>
      <c r="E64" s="125">
        <v>1</v>
      </c>
      <c r="F64" s="125">
        <v>1.4550000000000001</v>
      </c>
    </row>
    <row r="65" spans="1:6" x14ac:dyDescent="0.25">
      <c r="C65">
        <v>620</v>
      </c>
      <c r="D65" t="s">
        <v>418</v>
      </c>
      <c r="E65" s="125">
        <v>0</v>
      </c>
      <c r="F65" s="125">
        <v>0</v>
      </c>
    </row>
    <row r="66" spans="1:6" x14ac:dyDescent="0.25">
      <c r="B66">
        <v>21</v>
      </c>
      <c r="C66">
        <v>621</v>
      </c>
      <c r="D66" t="s">
        <v>419</v>
      </c>
      <c r="E66" s="125">
        <v>1.0249999999999999</v>
      </c>
      <c r="F66" s="125">
        <v>1.0249999999999999</v>
      </c>
    </row>
    <row r="67" spans="1:6" x14ac:dyDescent="0.25">
      <c r="C67">
        <v>622</v>
      </c>
      <c r="D67" t="s">
        <v>420</v>
      </c>
      <c r="E67" s="125">
        <v>0.66666666666666674</v>
      </c>
      <c r="F67" s="125">
        <v>0.33333333333333337</v>
      </c>
    </row>
    <row r="68" spans="1:6" x14ac:dyDescent="0.25">
      <c r="B68">
        <v>22</v>
      </c>
      <c r="C68">
        <v>623</v>
      </c>
      <c r="D68" t="s">
        <v>421</v>
      </c>
      <c r="E68" s="125">
        <v>0.78749999999999998</v>
      </c>
      <c r="F68" s="125">
        <v>0.78749999999999998</v>
      </c>
    </row>
    <row r="69" spans="1:6" x14ac:dyDescent="0.25">
      <c r="C69">
        <v>624</v>
      </c>
      <c r="D69" t="s">
        <v>422</v>
      </c>
      <c r="E69" s="125">
        <v>0.75</v>
      </c>
      <c r="F69" s="125">
        <v>2.3374999999999999</v>
      </c>
    </row>
    <row r="70" spans="1:6" x14ac:dyDescent="0.25">
      <c r="C70">
        <v>625</v>
      </c>
      <c r="D70" t="s">
        <v>423</v>
      </c>
      <c r="E70" s="125">
        <v>0.5</v>
      </c>
      <c r="F70" s="125">
        <v>0.75</v>
      </c>
    </row>
    <row r="71" spans="1:6" x14ac:dyDescent="0.25">
      <c r="A71">
        <v>3</v>
      </c>
      <c r="B71">
        <v>24</v>
      </c>
      <c r="C71">
        <v>626</v>
      </c>
      <c r="D71" t="s">
        <v>424</v>
      </c>
      <c r="E71" s="125">
        <v>1</v>
      </c>
      <c r="F71" s="125">
        <v>2.625</v>
      </c>
    </row>
    <row r="72" spans="1:6" x14ac:dyDescent="0.25">
      <c r="C72">
        <v>627</v>
      </c>
      <c r="D72" t="s">
        <v>425</v>
      </c>
      <c r="E72" s="125">
        <v>1.24</v>
      </c>
      <c r="F72" s="125">
        <v>0.99</v>
      </c>
    </row>
    <row r="73" spans="1:6" x14ac:dyDescent="0.25">
      <c r="C73">
        <v>628</v>
      </c>
      <c r="D73" t="s">
        <v>426</v>
      </c>
      <c r="E73" s="125">
        <v>1.79</v>
      </c>
      <c r="F73" s="125">
        <v>3.49</v>
      </c>
    </row>
    <row r="74" spans="1:6" x14ac:dyDescent="0.25">
      <c r="C74">
        <v>629</v>
      </c>
      <c r="D74" t="s">
        <v>427</v>
      </c>
      <c r="E74" s="125">
        <v>2.5833333333333335</v>
      </c>
      <c r="F74" s="125">
        <v>2.3333333333333335</v>
      </c>
    </row>
    <row r="75" spans="1:6" x14ac:dyDescent="0.25">
      <c r="C75">
        <v>630</v>
      </c>
      <c r="D75" t="s">
        <v>428</v>
      </c>
      <c r="E75" s="125">
        <v>0.9375</v>
      </c>
      <c r="F75" s="125">
        <v>1</v>
      </c>
    </row>
    <row r="76" spans="1:6" x14ac:dyDescent="0.25">
      <c r="B76">
        <v>27</v>
      </c>
      <c r="C76">
        <v>632</v>
      </c>
      <c r="D76" t="s">
        <v>430</v>
      </c>
      <c r="E76" s="125">
        <v>1.3056000000000001</v>
      </c>
      <c r="F76" s="125">
        <v>1.3056000000000001</v>
      </c>
    </row>
    <row r="77" spans="1:6" x14ac:dyDescent="0.25">
      <c r="C77">
        <v>633</v>
      </c>
      <c r="D77" t="s">
        <v>431</v>
      </c>
      <c r="E77" s="125">
        <v>0.75</v>
      </c>
      <c r="F77" s="125">
        <v>0.76249999999999996</v>
      </c>
    </row>
    <row r="78" spans="1:6" x14ac:dyDescent="0.25">
      <c r="C78">
        <v>634</v>
      </c>
      <c r="D78" t="s">
        <v>432</v>
      </c>
      <c r="E78" s="125">
        <v>0.75</v>
      </c>
      <c r="F78" s="125">
        <v>0.58125000000000004</v>
      </c>
    </row>
    <row r="79" spans="1:6" x14ac:dyDescent="0.25">
      <c r="C79">
        <v>635</v>
      </c>
      <c r="D79" t="s">
        <v>433</v>
      </c>
      <c r="E79" s="125">
        <v>1.75</v>
      </c>
      <c r="F79" s="125">
        <v>1.70625</v>
      </c>
    </row>
    <row r="80" spans="1:6" x14ac:dyDescent="0.25">
      <c r="B80">
        <v>30</v>
      </c>
      <c r="C80">
        <v>631</v>
      </c>
      <c r="D80" t="s">
        <v>429</v>
      </c>
      <c r="E80" s="125">
        <v>0.91249999999999998</v>
      </c>
      <c r="F80" s="125">
        <v>0.85833333333333328</v>
      </c>
    </row>
    <row r="81" spans="1:6" x14ac:dyDescent="0.25">
      <c r="B81">
        <v>31</v>
      </c>
      <c r="C81">
        <v>636</v>
      </c>
      <c r="D81" t="s">
        <v>434</v>
      </c>
      <c r="E81" s="125">
        <v>0.6875</v>
      </c>
      <c r="F81" s="125">
        <v>0.6875</v>
      </c>
    </row>
    <row r="82" spans="1:6" x14ac:dyDescent="0.25">
      <c r="C82">
        <v>637</v>
      </c>
      <c r="D82" t="s">
        <v>435</v>
      </c>
      <c r="E82" s="125">
        <v>0.75</v>
      </c>
      <c r="F82" s="125">
        <v>0.8125</v>
      </c>
    </row>
    <row r="83" spans="1:6" x14ac:dyDescent="0.25">
      <c r="A83" t="s">
        <v>575</v>
      </c>
      <c r="E83" s="125">
        <v>86.812301654702296</v>
      </c>
      <c r="F83" s="125">
        <v>93.843127755560431</v>
      </c>
    </row>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X83"/>
  <sheetViews>
    <sheetView workbookViewId="0">
      <selection activeCell="F5" sqref="F5:W82"/>
    </sheetView>
  </sheetViews>
  <sheetFormatPr baseColWidth="10" defaultRowHeight="15" x14ac:dyDescent="0.25"/>
  <cols>
    <col min="1" max="1" width="14.85546875" customWidth="1"/>
    <col min="2" max="4" width="12.42578125" bestFit="1" customWidth="1"/>
    <col min="5" max="5" width="14" bestFit="1" customWidth="1"/>
    <col min="6" max="9" width="12.42578125" bestFit="1" customWidth="1"/>
    <col min="10" max="10" width="30.42578125" bestFit="1" customWidth="1"/>
    <col min="11" max="11" width="47.85546875" bestFit="1" customWidth="1"/>
    <col min="12" max="15" width="13.28515625" bestFit="1" customWidth="1"/>
    <col min="16" max="16" width="33.85546875" bestFit="1" customWidth="1"/>
    <col min="17" max="17" width="50" bestFit="1" customWidth="1"/>
    <col min="18" max="21" width="13.28515625" bestFit="1" customWidth="1"/>
    <col min="22" max="22" width="23" bestFit="1" customWidth="1"/>
    <col min="23" max="23" width="13.28515625" bestFit="1" customWidth="1"/>
    <col min="24" max="27" width="13.28515625" customWidth="1"/>
  </cols>
  <sheetData>
    <row r="3" spans="1:50" x14ac:dyDescent="0.25">
      <c r="F3" s="124" t="s">
        <v>592</v>
      </c>
    </row>
    <row r="4" spans="1:50" x14ac:dyDescent="0.25">
      <c r="A4" s="124" t="s">
        <v>30</v>
      </c>
      <c r="B4" s="124" t="s">
        <v>31</v>
      </c>
      <c r="C4" s="124" t="s">
        <v>33</v>
      </c>
      <c r="D4" s="124" t="s">
        <v>36</v>
      </c>
      <c r="E4" s="124" t="s">
        <v>291</v>
      </c>
      <c r="F4" t="s">
        <v>593</v>
      </c>
      <c r="G4" t="s">
        <v>594</v>
      </c>
      <c r="H4" t="s">
        <v>595</v>
      </c>
      <c r="I4" t="s">
        <v>596</v>
      </c>
      <c r="J4" t="s">
        <v>607</v>
      </c>
      <c r="K4" t="s">
        <v>50</v>
      </c>
      <c r="L4" t="s">
        <v>597</v>
      </c>
      <c r="M4" t="s">
        <v>598</v>
      </c>
      <c r="N4" t="s">
        <v>599</v>
      </c>
      <c r="O4" t="s">
        <v>600</v>
      </c>
      <c r="P4" t="s">
        <v>608</v>
      </c>
      <c r="Q4" t="s">
        <v>51</v>
      </c>
      <c r="R4" t="s">
        <v>612</v>
      </c>
      <c r="S4" t="s">
        <v>611</v>
      </c>
      <c r="T4" t="s">
        <v>610</v>
      </c>
      <c r="U4" t="s">
        <v>658</v>
      </c>
      <c r="V4" t="s">
        <v>609</v>
      </c>
      <c r="W4" t="s">
        <v>659</v>
      </c>
    </row>
    <row r="5" spans="1:50" x14ac:dyDescent="0.25">
      <c r="A5">
        <v>1</v>
      </c>
      <c r="B5">
        <v>1</v>
      </c>
      <c r="C5" t="s">
        <v>360</v>
      </c>
      <c r="D5">
        <v>1031</v>
      </c>
      <c r="E5" t="s">
        <v>440</v>
      </c>
      <c r="F5" s="125">
        <v>0</v>
      </c>
      <c r="G5" s="125">
        <v>0</v>
      </c>
      <c r="H5" s="125">
        <v>0</v>
      </c>
      <c r="I5" s="125">
        <v>0</v>
      </c>
      <c r="J5" s="125">
        <v>0</v>
      </c>
      <c r="K5" s="125">
        <v>0</v>
      </c>
      <c r="L5" s="125">
        <v>0</v>
      </c>
      <c r="M5" s="125">
        <v>0</v>
      </c>
      <c r="N5" s="125">
        <v>0</v>
      </c>
      <c r="O5" s="125">
        <v>0</v>
      </c>
      <c r="P5" s="125">
        <v>0</v>
      </c>
      <c r="Q5" s="125">
        <v>0</v>
      </c>
      <c r="R5" s="125">
        <v>0</v>
      </c>
      <c r="S5" s="125">
        <v>0</v>
      </c>
      <c r="T5" s="125">
        <v>0</v>
      </c>
      <c r="U5" s="125"/>
      <c r="V5" s="125">
        <v>0</v>
      </c>
      <c r="W5" s="125"/>
      <c r="AA5" s="125"/>
      <c r="AB5" s="144">
        <v>1</v>
      </c>
      <c r="AC5" s="144">
        <v>1</v>
      </c>
      <c r="AD5" t="s">
        <v>360</v>
      </c>
      <c r="AE5" s="155">
        <v>1031</v>
      </c>
      <c r="AF5" t="s">
        <v>440</v>
      </c>
      <c r="AG5" s="125">
        <v>0</v>
      </c>
      <c r="AH5" s="125">
        <v>0</v>
      </c>
      <c r="AI5" s="125">
        <v>0</v>
      </c>
      <c r="AJ5" s="125">
        <v>0</v>
      </c>
      <c r="AK5" s="125">
        <v>0</v>
      </c>
      <c r="AL5" s="125">
        <v>0</v>
      </c>
      <c r="AM5" s="125">
        <v>0</v>
      </c>
      <c r="AN5" s="125">
        <v>0</v>
      </c>
      <c r="AO5" s="125">
        <v>0</v>
      </c>
      <c r="AP5" s="125">
        <v>0</v>
      </c>
      <c r="AQ5" s="125">
        <v>0</v>
      </c>
      <c r="AR5" s="125">
        <v>0</v>
      </c>
      <c r="AS5" s="125">
        <v>0</v>
      </c>
      <c r="AT5" s="125">
        <v>0</v>
      </c>
      <c r="AU5" s="125">
        <v>0</v>
      </c>
      <c r="AV5" s="125"/>
      <c r="AW5" s="125">
        <v>0</v>
      </c>
      <c r="AX5" s="125"/>
    </row>
    <row r="6" spans="1:50" x14ac:dyDescent="0.25">
      <c r="C6" t="s">
        <v>358</v>
      </c>
      <c r="D6">
        <v>1031</v>
      </c>
      <c r="E6" t="s">
        <v>574</v>
      </c>
      <c r="F6" s="125">
        <v>40</v>
      </c>
      <c r="G6" s="125">
        <v>9</v>
      </c>
      <c r="H6" s="125">
        <v>0</v>
      </c>
      <c r="I6" s="125">
        <v>24</v>
      </c>
      <c r="J6" s="125">
        <v>73</v>
      </c>
      <c r="K6" s="125">
        <v>0.16222222222222221</v>
      </c>
      <c r="L6" s="125">
        <v>40</v>
      </c>
      <c r="M6" s="125">
        <v>5</v>
      </c>
      <c r="N6" s="125">
        <v>0</v>
      </c>
      <c r="O6" s="125">
        <v>0</v>
      </c>
      <c r="P6" s="125">
        <v>45</v>
      </c>
      <c r="Q6" s="125">
        <v>0.1</v>
      </c>
      <c r="R6" s="125">
        <v>599450834</v>
      </c>
      <c r="S6" s="125">
        <v>743785000</v>
      </c>
      <c r="T6" s="125">
        <v>0</v>
      </c>
      <c r="U6" s="125">
        <v>180094369</v>
      </c>
      <c r="V6" s="125">
        <v>1523330203</v>
      </c>
      <c r="W6" s="125"/>
      <c r="AA6" s="125"/>
      <c r="AB6" s="144">
        <v>1</v>
      </c>
      <c r="AC6" s="144">
        <v>1</v>
      </c>
      <c r="AD6" t="s">
        <v>358</v>
      </c>
      <c r="AE6" s="155">
        <v>1031</v>
      </c>
      <c r="AF6" t="s">
        <v>574</v>
      </c>
      <c r="AG6" s="125">
        <v>40</v>
      </c>
      <c r="AH6" s="125">
        <v>9</v>
      </c>
      <c r="AI6" s="125">
        <v>0</v>
      </c>
      <c r="AJ6" s="125">
        <v>24</v>
      </c>
      <c r="AK6" s="125">
        <v>73</v>
      </c>
      <c r="AL6" s="125">
        <v>0.16222222222222221</v>
      </c>
      <c r="AM6" s="125">
        <v>40</v>
      </c>
      <c r="AN6" s="125">
        <v>5</v>
      </c>
      <c r="AO6" s="125">
        <v>0</v>
      </c>
      <c r="AP6" s="125">
        <v>0</v>
      </c>
      <c r="AQ6" s="125">
        <v>45</v>
      </c>
      <c r="AR6" s="125">
        <v>0.1</v>
      </c>
      <c r="AS6" s="125">
        <v>599450834</v>
      </c>
      <c r="AT6" s="125">
        <v>743785000</v>
      </c>
      <c r="AU6" s="125">
        <v>0</v>
      </c>
      <c r="AV6" s="125">
        <v>180094369</v>
      </c>
      <c r="AW6" s="125">
        <v>1523330203</v>
      </c>
      <c r="AX6" s="125"/>
    </row>
    <row r="7" spans="1:50" x14ac:dyDescent="0.25">
      <c r="C7" t="s">
        <v>359</v>
      </c>
      <c r="D7">
        <v>1031</v>
      </c>
      <c r="E7" t="s">
        <v>440</v>
      </c>
      <c r="F7" s="125">
        <v>1000</v>
      </c>
      <c r="G7" s="125">
        <v>1000</v>
      </c>
      <c r="H7" s="125">
        <v>1000</v>
      </c>
      <c r="I7" s="125">
        <v>2000</v>
      </c>
      <c r="J7" s="125">
        <v>1250</v>
      </c>
      <c r="K7" s="125">
        <v>1.25</v>
      </c>
      <c r="L7" s="125">
        <v>1100</v>
      </c>
      <c r="M7" s="125">
        <v>1000</v>
      </c>
      <c r="N7" s="125">
        <v>1000</v>
      </c>
      <c r="O7" s="125">
        <v>0</v>
      </c>
      <c r="P7" s="125">
        <v>775</v>
      </c>
      <c r="Q7" s="125">
        <v>0.77500000000000002</v>
      </c>
      <c r="R7" s="125">
        <v>649997050</v>
      </c>
      <c r="S7" s="125">
        <v>6000000</v>
      </c>
      <c r="T7" s="125">
        <v>32500000</v>
      </c>
      <c r="U7" s="125">
        <v>191008860</v>
      </c>
      <c r="V7" s="125">
        <v>879505910</v>
      </c>
      <c r="W7" s="125"/>
      <c r="AA7" s="125"/>
      <c r="AB7" s="144">
        <v>1</v>
      </c>
      <c r="AC7" s="144">
        <v>1</v>
      </c>
      <c r="AD7" t="s">
        <v>359</v>
      </c>
      <c r="AE7" s="155">
        <v>1031</v>
      </c>
      <c r="AF7" t="s">
        <v>440</v>
      </c>
      <c r="AG7" s="125">
        <v>1000</v>
      </c>
      <c r="AH7" s="125">
        <v>1000</v>
      </c>
      <c r="AI7" s="125">
        <v>1000</v>
      </c>
      <c r="AJ7" s="125">
        <v>2000</v>
      </c>
      <c r="AK7" s="125">
        <v>1250</v>
      </c>
      <c r="AL7" s="125">
        <v>1.25</v>
      </c>
      <c r="AM7" s="125">
        <v>1100</v>
      </c>
      <c r="AN7" s="125">
        <v>1000</v>
      </c>
      <c r="AO7" s="125">
        <v>1000</v>
      </c>
      <c r="AP7" s="125">
        <v>0</v>
      </c>
      <c r="AQ7" s="125">
        <v>775</v>
      </c>
      <c r="AR7" s="125">
        <v>0.77500000000000002</v>
      </c>
      <c r="AS7" s="125">
        <v>649997050</v>
      </c>
      <c r="AT7" s="125">
        <v>6000000</v>
      </c>
      <c r="AU7" s="125">
        <v>32500000</v>
      </c>
      <c r="AV7" s="125">
        <v>191008860</v>
      </c>
      <c r="AW7" s="125">
        <v>879505910</v>
      </c>
      <c r="AX7" s="125"/>
    </row>
    <row r="8" spans="1:50" x14ac:dyDescent="0.25">
      <c r="B8">
        <v>2</v>
      </c>
      <c r="C8" t="s">
        <v>370</v>
      </c>
      <c r="D8">
        <v>1034</v>
      </c>
      <c r="E8" t="s">
        <v>440</v>
      </c>
      <c r="F8" s="125">
        <v>580</v>
      </c>
      <c r="G8" s="125">
        <v>500</v>
      </c>
      <c r="H8" s="125">
        <v>425</v>
      </c>
      <c r="I8" s="125">
        <v>425</v>
      </c>
      <c r="J8" s="125">
        <v>482.5</v>
      </c>
      <c r="K8" s="125">
        <v>1.6083333333333334</v>
      </c>
      <c r="L8" s="125">
        <v>185</v>
      </c>
      <c r="M8" s="125">
        <v>721</v>
      </c>
      <c r="N8" s="125">
        <v>0</v>
      </c>
      <c r="O8" s="125">
        <v>0</v>
      </c>
      <c r="P8" s="125">
        <v>226.5</v>
      </c>
      <c r="Q8" s="125">
        <v>0.755</v>
      </c>
      <c r="R8" s="125">
        <v>997192363</v>
      </c>
      <c r="S8" s="125">
        <v>420009218</v>
      </c>
      <c r="T8" s="125">
        <v>6500000</v>
      </c>
      <c r="U8" s="125">
        <v>715346000</v>
      </c>
      <c r="V8" s="125">
        <v>2139047581</v>
      </c>
      <c r="W8" s="125"/>
      <c r="AA8" s="125"/>
      <c r="AB8" s="144">
        <v>1</v>
      </c>
      <c r="AC8" s="144">
        <v>2</v>
      </c>
      <c r="AD8" t="s">
        <v>370</v>
      </c>
      <c r="AE8" s="155">
        <v>1034</v>
      </c>
      <c r="AF8" t="s">
        <v>440</v>
      </c>
      <c r="AG8" s="125">
        <v>580</v>
      </c>
      <c r="AH8" s="125">
        <v>500</v>
      </c>
      <c r="AI8" s="125">
        <v>425</v>
      </c>
      <c r="AJ8" s="125">
        <v>425</v>
      </c>
      <c r="AK8" s="125">
        <v>482.5</v>
      </c>
      <c r="AL8" s="125">
        <v>1.6083333333333334</v>
      </c>
      <c r="AM8" s="125">
        <v>185</v>
      </c>
      <c r="AN8" s="125">
        <v>721</v>
      </c>
      <c r="AO8" s="125">
        <v>0</v>
      </c>
      <c r="AP8" s="125">
        <v>0</v>
      </c>
      <c r="AQ8" s="125">
        <v>226.5</v>
      </c>
      <c r="AR8" s="125">
        <v>0.755</v>
      </c>
      <c r="AS8" s="125">
        <v>997192363</v>
      </c>
      <c r="AT8" s="125">
        <v>420009218</v>
      </c>
      <c r="AU8" s="125">
        <v>6500000</v>
      </c>
      <c r="AV8" s="125">
        <v>715346000</v>
      </c>
      <c r="AW8" s="125">
        <v>2139047581</v>
      </c>
      <c r="AX8" s="125"/>
    </row>
    <row r="9" spans="1:50" x14ac:dyDescent="0.25">
      <c r="C9" t="s">
        <v>366</v>
      </c>
      <c r="D9">
        <v>1034</v>
      </c>
      <c r="E9" t="s">
        <v>574</v>
      </c>
      <c r="F9" s="125">
        <v>40</v>
      </c>
      <c r="G9" s="125">
        <v>0</v>
      </c>
      <c r="H9" s="125">
        <v>20</v>
      </c>
      <c r="I9" s="125">
        <v>20</v>
      </c>
      <c r="J9" s="125">
        <v>80</v>
      </c>
      <c r="K9" s="125">
        <v>4</v>
      </c>
      <c r="L9" s="125">
        <v>54</v>
      </c>
      <c r="M9" s="125">
        <v>0</v>
      </c>
      <c r="N9" s="125">
        <v>0</v>
      </c>
      <c r="O9" s="125">
        <v>0</v>
      </c>
      <c r="P9" s="125">
        <v>54</v>
      </c>
      <c r="Q9" s="125">
        <v>2.7</v>
      </c>
      <c r="R9" s="125">
        <v>150780500</v>
      </c>
      <c r="S9" s="125">
        <v>0</v>
      </c>
      <c r="T9" s="125">
        <v>0</v>
      </c>
      <c r="U9" s="125">
        <v>139363433</v>
      </c>
      <c r="V9" s="125">
        <v>290143933</v>
      </c>
      <c r="W9" s="125"/>
      <c r="AA9" s="125"/>
      <c r="AB9" s="144">
        <v>1</v>
      </c>
      <c r="AC9" s="144">
        <v>2</v>
      </c>
      <c r="AD9" t="s">
        <v>366</v>
      </c>
      <c r="AE9" s="155">
        <v>1034</v>
      </c>
      <c r="AF9" t="s">
        <v>574</v>
      </c>
      <c r="AG9" s="125">
        <v>40</v>
      </c>
      <c r="AH9" s="125">
        <v>0</v>
      </c>
      <c r="AI9" s="125">
        <v>20</v>
      </c>
      <c r="AJ9" s="125">
        <v>20</v>
      </c>
      <c r="AK9" s="125">
        <v>80</v>
      </c>
      <c r="AL9" s="125">
        <v>4</v>
      </c>
      <c r="AM9" s="125">
        <v>54</v>
      </c>
      <c r="AN9" s="125">
        <v>0</v>
      </c>
      <c r="AO9" s="125">
        <v>0</v>
      </c>
      <c r="AP9" s="125">
        <v>0</v>
      </c>
      <c r="AQ9" s="125">
        <v>54</v>
      </c>
      <c r="AR9" s="125">
        <v>2.7</v>
      </c>
      <c r="AS9" s="125">
        <v>150780500</v>
      </c>
      <c r="AT9" s="125">
        <v>0</v>
      </c>
      <c r="AU9" s="125">
        <v>0</v>
      </c>
      <c r="AV9" s="125">
        <v>139363433</v>
      </c>
      <c r="AW9" s="125">
        <v>290143933</v>
      </c>
      <c r="AX9" s="125"/>
    </row>
    <row r="10" spans="1:50" x14ac:dyDescent="0.25">
      <c r="C10" t="s">
        <v>365</v>
      </c>
      <c r="D10">
        <v>1034</v>
      </c>
      <c r="E10" t="s">
        <v>440</v>
      </c>
      <c r="F10" s="125">
        <v>0</v>
      </c>
      <c r="G10" s="125">
        <v>2000</v>
      </c>
      <c r="H10" s="125">
        <v>0</v>
      </c>
      <c r="I10" s="125">
        <v>0</v>
      </c>
      <c r="J10" s="125">
        <v>666.66666666666663</v>
      </c>
      <c r="K10" s="125">
        <v>0.33333333333333331</v>
      </c>
      <c r="L10" s="125">
        <v>0</v>
      </c>
      <c r="M10" s="125">
        <v>7084</v>
      </c>
      <c r="N10" s="125">
        <v>0</v>
      </c>
      <c r="O10" s="125">
        <v>0</v>
      </c>
      <c r="P10" s="125">
        <v>2361.3333333333335</v>
      </c>
      <c r="Q10" s="125">
        <v>1.1806666666666668</v>
      </c>
      <c r="R10" s="125">
        <v>0</v>
      </c>
      <c r="S10" s="125">
        <v>349316533.33333331</v>
      </c>
      <c r="T10" s="125">
        <v>0</v>
      </c>
      <c r="U10" s="125"/>
      <c r="V10" s="125">
        <v>349316533.33333331</v>
      </c>
      <c r="W10" s="125"/>
      <c r="AA10" s="125"/>
      <c r="AB10" s="144">
        <v>1</v>
      </c>
      <c r="AC10" s="144">
        <v>2</v>
      </c>
      <c r="AD10" t="s">
        <v>365</v>
      </c>
      <c r="AE10" s="155">
        <v>1034</v>
      </c>
      <c r="AF10" t="s">
        <v>440</v>
      </c>
      <c r="AG10" s="125">
        <v>0</v>
      </c>
      <c r="AH10" s="125">
        <v>2000</v>
      </c>
      <c r="AI10" s="125">
        <v>0</v>
      </c>
      <c r="AJ10" s="125">
        <v>0</v>
      </c>
      <c r="AK10" s="125">
        <v>666.66666666666663</v>
      </c>
      <c r="AL10" s="125">
        <v>0.33333333333333331</v>
      </c>
      <c r="AM10" s="125">
        <v>0</v>
      </c>
      <c r="AN10" s="125">
        <v>7084</v>
      </c>
      <c r="AO10" s="125">
        <v>0</v>
      </c>
      <c r="AP10" s="125">
        <v>0</v>
      </c>
      <c r="AQ10" s="125">
        <v>2361.3333333333335</v>
      </c>
      <c r="AR10" s="125">
        <v>1.1806666666666668</v>
      </c>
      <c r="AS10" s="125">
        <v>0</v>
      </c>
      <c r="AT10" s="125">
        <v>349316533.33333331</v>
      </c>
      <c r="AU10" s="125">
        <v>0</v>
      </c>
      <c r="AV10" s="125"/>
      <c r="AW10" s="125">
        <v>349316533.33333331</v>
      </c>
      <c r="AX10" s="125"/>
    </row>
    <row r="11" spans="1:50" x14ac:dyDescent="0.25">
      <c r="C11" t="s">
        <v>369</v>
      </c>
      <c r="D11">
        <v>1034</v>
      </c>
      <c r="E11" t="s">
        <v>440</v>
      </c>
      <c r="F11" s="125">
        <v>0</v>
      </c>
      <c r="G11" s="125">
        <v>0</v>
      </c>
      <c r="H11" s="125">
        <v>0</v>
      </c>
      <c r="I11" s="125">
        <v>1023</v>
      </c>
      <c r="J11" s="125">
        <v>341</v>
      </c>
      <c r="K11" s="125">
        <v>0.34100000000000003</v>
      </c>
      <c r="L11" s="125">
        <v>0</v>
      </c>
      <c r="M11" s="125">
        <v>0</v>
      </c>
      <c r="N11" s="125">
        <v>0</v>
      </c>
      <c r="O11" s="125">
        <v>0</v>
      </c>
      <c r="P11" s="125">
        <v>0</v>
      </c>
      <c r="Q11" s="125">
        <v>0</v>
      </c>
      <c r="R11" s="125">
        <v>0</v>
      </c>
      <c r="S11" s="125">
        <v>0</v>
      </c>
      <c r="T11" s="125">
        <v>0</v>
      </c>
      <c r="U11" s="125">
        <v>350000000</v>
      </c>
      <c r="V11" s="125">
        <v>350000000</v>
      </c>
      <c r="W11" s="125"/>
      <c r="AA11" s="125"/>
      <c r="AB11" s="144">
        <v>1</v>
      </c>
      <c r="AC11" s="144">
        <v>2</v>
      </c>
      <c r="AD11" t="s">
        <v>369</v>
      </c>
      <c r="AE11" s="155">
        <v>1034</v>
      </c>
      <c r="AF11" t="s">
        <v>440</v>
      </c>
      <c r="AG11" s="125">
        <v>0</v>
      </c>
      <c r="AH11" s="125">
        <v>0</v>
      </c>
      <c r="AI11" s="125">
        <v>0</v>
      </c>
      <c r="AJ11" s="125">
        <v>1023</v>
      </c>
      <c r="AK11" s="125">
        <v>341</v>
      </c>
      <c r="AL11" s="125">
        <v>0.34100000000000003</v>
      </c>
      <c r="AM11" s="125">
        <v>0</v>
      </c>
      <c r="AN11" s="125">
        <v>0</v>
      </c>
      <c r="AO11" s="125">
        <v>0</v>
      </c>
      <c r="AP11" s="125">
        <v>0</v>
      </c>
      <c r="AQ11" s="125">
        <v>0</v>
      </c>
      <c r="AR11" s="125">
        <v>0</v>
      </c>
      <c r="AS11" s="125">
        <v>0</v>
      </c>
      <c r="AT11" s="125">
        <v>0</v>
      </c>
      <c r="AU11" s="125">
        <v>0</v>
      </c>
      <c r="AV11" s="125">
        <v>350000000</v>
      </c>
      <c r="AW11" s="125">
        <v>350000000</v>
      </c>
      <c r="AX11" s="125"/>
    </row>
    <row r="12" spans="1:50" x14ac:dyDescent="0.25">
      <c r="C12" t="s">
        <v>367</v>
      </c>
      <c r="D12">
        <v>1034</v>
      </c>
      <c r="E12" t="s">
        <v>440</v>
      </c>
      <c r="F12" s="125">
        <v>0</v>
      </c>
      <c r="G12" s="125">
        <v>1500</v>
      </c>
      <c r="H12" s="125">
        <v>0</v>
      </c>
      <c r="I12" s="125">
        <v>4500</v>
      </c>
      <c r="J12" s="125">
        <v>2000</v>
      </c>
      <c r="K12" s="125">
        <v>1.3333333333333333</v>
      </c>
      <c r="L12" s="125">
        <v>0</v>
      </c>
      <c r="M12" s="125">
        <v>2914</v>
      </c>
      <c r="N12" s="125">
        <v>0</v>
      </c>
      <c r="O12" s="125">
        <v>0</v>
      </c>
      <c r="P12" s="125">
        <v>971.33333333333337</v>
      </c>
      <c r="Q12" s="125">
        <v>0.64755555555555555</v>
      </c>
      <c r="R12" s="125">
        <v>0</v>
      </c>
      <c r="S12" s="125">
        <v>199316533.33333331</v>
      </c>
      <c r="T12" s="125">
        <v>0</v>
      </c>
      <c r="U12" s="125">
        <v>309231000</v>
      </c>
      <c r="V12" s="125">
        <v>508547533.33333331</v>
      </c>
      <c r="W12" s="125"/>
      <c r="AA12" s="125"/>
      <c r="AB12" s="144">
        <v>1</v>
      </c>
      <c r="AC12" s="144">
        <v>2</v>
      </c>
      <c r="AD12" t="s">
        <v>367</v>
      </c>
      <c r="AE12" s="155">
        <v>1034</v>
      </c>
      <c r="AF12" t="s">
        <v>440</v>
      </c>
      <c r="AG12" s="125">
        <v>0</v>
      </c>
      <c r="AH12" s="125">
        <v>1500</v>
      </c>
      <c r="AI12" s="125">
        <v>0</v>
      </c>
      <c r="AJ12" s="125">
        <v>4500</v>
      </c>
      <c r="AK12" s="125">
        <v>2000</v>
      </c>
      <c r="AL12" s="125">
        <v>1.3333333333333333</v>
      </c>
      <c r="AM12" s="125">
        <v>0</v>
      </c>
      <c r="AN12" s="125">
        <v>2914</v>
      </c>
      <c r="AO12" s="125">
        <v>0</v>
      </c>
      <c r="AP12" s="125">
        <v>0</v>
      </c>
      <c r="AQ12" s="125">
        <v>971.33333333333337</v>
      </c>
      <c r="AR12" s="125">
        <v>0.64755555555555555</v>
      </c>
      <c r="AS12" s="125">
        <v>0</v>
      </c>
      <c r="AT12" s="125">
        <v>199316533.33333331</v>
      </c>
      <c r="AU12" s="125">
        <v>0</v>
      </c>
      <c r="AV12" s="125">
        <v>309231000</v>
      </c>
      <c r="AW12" s="125">
        <v>508547533.33333331</v>
      </c>
      <c r="AX12" s="125"/>
    </row>
    <row r="13" spans="1:50" x14ac:dyDescent="0.25">
      <c r="C13" t="s">
        <v>364</v>
      </c>
      <c r="D13">
        <v>1034</v>
      </c>
      <c r="E13" t="s">
        <v>440</v>
      </c>
      <c r="F13" s="125">
        <v>0</v>
      </c>
      <c r="G13" s="125">
        <v>0</v>
      </c>
      <c r="H13" s="125">
        <v>0</v>
      </c>
      <c r="I13" s="125">
        <v>1022.5</v>
      </c>
      <c r="J13" s="125">
        <v>340.83333333333331</v>
      </c>
      <c r="K13" s="125">
        <v>0.34083333333333332</v>
      </c>
      <c r="L13" s="125">
        <v>0</v>
      </c>
      <c r="M13" s="125">
        <v>0</v>
      </c>
      <c r="N13" s="125">
        <v>0</v>
      </c>
      <c r="O13" s="125">
        <v>0</v>
      </c>
      <c r="P13" s="125">
        <v>0</v>
      </c>
      <c r="Q13" s="125">
        <v>0</v>
      </c>
      <c r="R13" s="125">
        <v>0</v>
      </c>
      <c r="S13" s="125">
        <v>0</v>
      </c>
      <c r="T13" s="125">
        <v>0</v>
      </c>
      <c r="U13" s="125">
        <v>350000000</v>
      </c>
      <c r="V13" s="125">
        <v>350000000</v>
      </c>
      <c r="W13" s="125"/>
      <c r="AA13" s="125"/>
      <c r="AB13" s="144">
        <v>1</v>
      </c>
      <c r="AC13" s="144">
        <v>2</v>
      </c>
      <c r="AD13" t="s">
        <v>364</v>
      </c>
      <c r="AE13" s="155">
        <v>1034</v>
      </c>
      <c r="AF13" t="s">
        <v>440</v>
      </c>
      <c r="AG13" s="125">
        <v>0</v>
      </c>
      <c r="AH13" s="125">
        <v>0</v>
      </c>
      <c r="AI13" s="125">
        <v>0</v>
      </c>
      <c r="AJ13" s="125">
        <v>1022.5</v>
      </c>
      <c r="AK13" s="125">
        <v>340.83333333333331</v>
      </c>
      <c r="AL13" s="125">
        <v>0.34083333333333332</v>
      </c>
      <c r="AM13" s="125">
        <v>0</v>
      </c>
      <c r="AN13" s="125">
        <v>0</v>
      </c>
      <c r="AO13" s="125">
        <v>0</v>
      </c>
      <c r="AP13" s="125">
        <v>0</v>
      </c>
      <c r="AQ13" s="125">
        <v>0</v>
      </c>
      <c r="AR13" s="125">
        <v>0</v>
      </c>
      <c r="AS13" s="125">
        <v>0</v>
      </c>
      <c r="AT13" s="125">
        <v>0</v>
      </c>
      <c r="AU13" s="125">
        <v>0</v>
      </c>
      <c r="AV13" s="125">
        <v>350000000</v>
      </c>
      <c r="AW13" s="125">
        <v>350000000</v>
      </c>
      <c r="AX13" s="125"/>
    </row>
    <row r="14" spans="1:50" x14ac:dyDescent="0.25">
      <c r="C14" t="s">
        <v>368</v>
      </c>
      <c r="D14">
        <v>1034</v>
      </c>
      <c r="E14" t="s">
        <v>440</v>
      </c>
      <c r="F14" s="125">
        <v>0</v>
      </c>
      <c r="G14" s="125">
        <v>5000</v>
      </c>
      <c r="H14" s="125">
        <v>0</v>
      </c>
      <c r="I14" s="125">
        <v>10500</v>
      </c>
      <c r="J14" s="125">
        <v>5166.666666666667</v>
      </c>
      <c r="K14" s="125">
        <v>1.0333333333333334</v>
      </c>
      <c r="L14" s="125">
        <v>0</v>
      </c>
      <c r="M14" s="125">
        <v>6805</v>
      </c>
      <c r="N14" s="125">
        <v>0</v>
      </c>
      <c r="O14" s="125">
        <v>0</v>
      </c>
      <c r="P14" s="125">
        <v>2268.3333333333335</v>
      </c>
      <c r="Q14" s="125">
        <v>0.45366666666666672</v>
      </c>
      <c r="R14" s="125">
        <v>0</v>
      </c>
      <c r="S14" s="125">
        <v>199316533.33333331</v>
      </c>
      <c r="T14" s="125">
        <v>0</v>
      </c>
      <c r="U14" s="125">
        <v>1030769000</v>
      </c>
      <c r="V14" s="125">
        <v>1230085533.3333333</v>
      </c>
      <c r="W14" s="125"/>
      <c r="AA14" s="125"/>
      <c r="AB14" s="144">
        <v>1</v>
      </c>
      <c r="AC14" s="144">
        <v>2</v>
      </c>
      <c r="AD14" t="s">
        <v>368</v>
      </c>
      <c r="AE14" s="155">
        <v>1034</v>
      </c>
      <c r="AF14" t="s">
        <v>440</v>
      </c>
      <c r="AG14" s="125">
        <v>0</v>
      </c>
      <c r="AH14" s="125">
        <v>5000</v>
      </c>
      <c r="AI14" s="125">
        <v>0</v>
      </c>
      <c r="AJ14" s="125">
        <v>10500</v>
      </c>
      <c r="AK14" s="125">
        <v>5166.666666666667</v>
      </c>
      <c r="AL14" s="125">
        <v>1.0333333333333334</v>
      </c>
      <c r="AM14" s="125">
        <v>0</v>
      </c>
      <c r="AN14" s="125">
        <v>6805</v>
      </c>
      <c r="AO14" s="125">
        <v>0</v>
      </c>
      <c r="AP14" s="125">
        <v>0</v>
      </c>
      <c r="AQ14" s="125">
        <v>2268.3333333333335</v>
      </c>
      <c r="AR14" s="125">
        <v>0.45366666666666672</v>
      </c>
      <c r="AS14" s="125">
        <v>0</v>
      </c>
      <c r="AT14" s="125">
        <v>199316533.33333331</v>
      </c>
      <c r="AU14" s="125">
        <v>0</v>
      </c>
      <c r="AV14" s="125">
        <v>1030769000</v>
      </c>
      <c r="AW14" s="125">
        <v>1230085533.3333333</v>
      </c>
      <c r="AX14" s="125"/>
    </row>
    <row r="15" spans="1:50" x14ac:dyDescent="0.25">
      <c r="B15">
        <v>3</v>
      </c>
      <c r="C15" t="s">
        <v>362</v>
      </c>
      <c r="D15">
        <v>1032</v>
      </c>
      <c r="E15" t="s">
        <v>440</v>
      </c>
      <c r="F15" s="125">
        <v>4</v>
      </c>
      <c r="G15" s="125">
        <v>4</v>
      </c>
      <c r="H15" s="125">
        <v>0</v>
      </c>
      <c r="I15" s="125">
        <v>0</v>
      </c>
      <c r="J15" s="125">
        <v>2</v>
      </c>
      <c r="K15" s="125">
        <v>0.5</v>
      </c>
      <c r="L15" s="125">
        <v>5</v>
      </c>
      <c r="M15" s="125">
        <v>10</v>
      </c>
      <c r="N15" s="125">
        <v>0</v>
      </c>
      <c r="O15" s="125">
        <v>0</v>
      </c>
      <c r="P15" s="125">
        <v>3.75</v>
      </c>
      <c r="Q15" s="125">
        <v>0.9375</v>
      </c>
      <c r="R15" s="125">
        <v>305737070</v>
      </c>
      <c r="S15" s="125">
        <v>915403045</v>
      </c>
      <c r="T15" s="125">
        <v>0</v>
      </c>
      <c r="U15" s="125"/>
      <c r="V15" s="125">
        <v>1221140115</v>
      </c>
      <c r="W15" s="125"/>
      <c r="AA15" s="125"/>
      <c r="AB15" s="144">
        <v>1</v>
      </c>
      <c r="AC15" s="144">
        <v>3</v>
      </c>
      <c r="AD15" t="s">
        <v>362</v>
      </c>
      <c r="AE15" s="155">
        <v>1032</v>
      </c>
      <c r="AF15" t="s">
        <v>440</v>
      </c>
      <c r="AG15" s="125">
        <v>4</v>
      </c>
      <c r="AH15" s="125">
        <v>4</v>
      </c>
      <c r="AI15" s="125">
        <v>0</v>
      </c>
      <c r="AJ15" s="125">
        <v>0</v>
      </c>
      <c r="AK15" s="125">
        <v>2</v>
      </c>
      <c r="AL15" s="125">
        <v>0.5</v>
      </c>
      <c r="AM15" s="125">
        <v>5</v>
      </c>
      <c r="AN15" s="125">
        <v>10</v>
      </c>
      <c r="AO15" s="125">
        <v>0</v>
      </c>
      <c r="AP15" s="125">
        <v>0</v>
      </c>
      <c r="AQ15" s="125">
        <v>3.75</v>
      </c>
      <c r="AR15" s="125">
        <v>0.9375</v>
      </c>
      <c r="AS15" s="125">
        <v>305737070</v>
      </c>
      <c r="AT15" s="125">
        <v>915403045</v>
      </c>
      <c r="AU15" s="125">
        <v>0</v>
      </c>
      <c r="AV15" s="125"/>
      <c r="AW15" s="125">
        <v>1221140115</v>
      </c>
      <c r="AX15" s="125"/>
    </row>
    <row r="16" spans="1:50" x14ac:dyDescent="0.25">
      <c r="C16" t="s">
        <v>361</v>
      </c>
      <c r="D16">
        <v>1032</v>
      </c>
      <c r="E16" t="s">
        <v>440</v>
      </c>
      <c r="F16" s="125">
        <v>5020</v>
      </c>
      <c r="G16" s="125">
        <v>10578</v>
      </c>
      <c r="H16" s="125">
        <v>19100</v>
      </c>
      <c r="I16" s="125">
        <v>0</v>
      </c>
      <c r="J16" s="125">
        <v>8674.5</v>
      </c>
      <c r="K16" s="125">
        <v>1.9276666666666666</v>
      </c>
      <c r="L16" s="125">
        <v>5020</v>
      </c>
      <c r="M16" s="125">
        <v>10400</v>
      </c>
      <c r="N16" s="125">
        <v>19100</v>
      </c>
      <c r="O16" s="125">
        <v>0</v>
      </c>
      <c r="P16" s="125">
        <v>8630</v>
      </c>
      <c r="Q16" s="125">
        <v>1.9177777777777778</v>
      </c>
      <c r="R16" s="125">
        <v>296500000</v>
      </c>
      <c r="S16" s="125">
        <v>565500000</v>
      </c>
      <c r="T16" s="125">
        <v>199906720</v>
      </c>
      <c r="U16" s="125"/>
      <c r="V16" s="125">
        <v>1061906720</v>
      </c>
      <c r="W16" s="125"/>
      <c r="AA16" s="125"/>
      <c r="AB16" s="144">
        <v>1</v>
      </c>
      <c r="AC16" s="144">
        <v>3</v>
      </c>
      <c r="AD16" t="s">
        <v>361</v>
      </c>
      <c r="AE16" s="155">
        <v>1032</v>
      </c>
      <c r="AF16" t="s">
        <v>440</v>
      </c>
      <c r="AG16" s="125">
        <v>5020</v>
      </c>
      <c r="AH16" s="125">
        <v>10578</v>
      </c>
      <c r="AI16" s="125">
        <v>19100</v>
      </c>
      <c r="AJ16" s="125">
        <v>0</v>
      </c>
      <c r="AK16" s="125">
        <v>8674.5</v>
      </c>
      <c r="AL16" s="125">
        <v>1.9276666666666666</v>
      </c>
      <c r="AM16" s="125">
        <v>5020</v>
      </c>
      <c r="AN16" s="125">
        <v>10400</v>
      </c>
      <c r="AO16" s="125">
        <v>19100</v>
      </c>
      <c r="AP16" s="125">
        <v>0</v>
      </c>
      <c r="AQ16" s="125">
        <v>8630</v>
      </c>
      <c r="AR16" s="125">
        <v>1.9177777777777778</v>
      </c>
      <c r="AS16" s="125">
        <v>296500000</v>
      </c>
      <c r="AT16" s="125">
        <v>565500000</v>
      </c>
      <c r="AU16" s="125">
        <v>199906720</v>
      </c>
      <c r="AV16" s="125"/>
      <c r="AW16" s="125">
        <v>1061906720</v>
      </c>
      <c r="AX16" s="125"/>
    </row>
    <row r="17" spans="2:50" x14ac:dyDescent="0.25">
      <c r="C17" t="s">
        <v>363</v>
      </c>
      <c r="D17">
        <v>1032</v>
      </c>
      <c r="E17" t="s">
        <v>440</v>
      </c>
      <c r="F17" s="125">
        <v>850</v>
      </c>
      <c r="G17" s="125">
        <v>850</v>
      </c>
      <c r="H17" s="125">
        <v>0</v>
      </c>
      <c r="I17" s="125">
        <v>0</v>
      </c>
      <c r="J17" s="125">
        <v>425</v>
      </c>
      <c r="K17" s="125">
        <v>0.5</v>
      </c>
      <c r="L17" s="125">
        <v>850</v>
      </c>
      <c r="M17" s="125">
        <v>850</v>
      </c>
      <c r="N17" s="125">
        <v>0</v>
      </c>
      <c r="O17" s="125">
        <v>0</v>
      </c>
      <c r="P17" s="125">
        <v>425</v>
      </c>
      <c r="Q17" s="125">
        <v>0.5</v>
      </c>
      <c r="R17" s="125">
        <v>180817900</v>
      </c>
      <c r="S17" s="125">
        <v>90000000</v>
      </c>
      <c r="T17" s="125">
        <v>0</v>
      </c>
      <c r="U17" s="125"/>
      <c r="V17" s="125">
        <v>270817900</v>
      </c>
      <c r="W17" s="125"/>
      <c r="AA17" s="125"/>
      <c r="AB17" s="144">
        <v>1</v>
      </c>
      <c r="AC17" s="144">
        <v>3</v>
      </c>
      <c r="AD17" t="s">
        <v>363</v>
      </c>
      <c r="AE17" s="155">
        <v>1032</v>
      </c>
      <c r="AF17" t="s">
        <v>440</v>
      </c>
      <c r="AG17" s="125">
        <v>850</v>
      </c>
      <c r="AH17" s="125">
        <v>850</v>
      </c>
      <c r="AI17" s="125">
        <v>0</v>
      </c>
      <c r="AJ17" s="125">
        <v>0</v>
      </c>
      <c r="AK17" s="125">
        <v>425</v>
      </c>
      <c r="AL17" s="125">
        <v>0.5</v>
      </c>
      <c r="AM17" s="125">
        <v>850</v>
      </c>
      <c r="AN17" s="125">
        <v>850</v>
      </c>
      <c r="AO17" s="125">
        <v>0</v>
      </c>
      <c r="AP17" s="125">
        <v>0</v>
      </c>
      <c r="AQ17" s="125">
        <v>425</v>
      </c>
      <c r="AR17" s="125">
        <v>0.5</v>
      </c>
      <c r="AS17" s="125">
        <v>180817900</v>
      </c>
      <c r="AT17" s="125">
        <v>90000000</v>
      </c>
      <c r="AU17" s="125">
        <v>0</v>
      </c>
      <c r="AV17" s="125"/>
      <c r="AW17" s="125">
        <v>270817900</v>
      </c>
      <c r="AX17" s="125"/>
    </row>
    <row r="18" spans="2:50" x14ac:dyDescent="0.25">
      <c r="B18">
        <v>4</v>
      </c>
      <c r="C18" t="s">
        <v>374</v>
      </c>
      <c r="D18">
        <v>1035</v>
      </c>
      <c r="E18" t="s">
        <v>574</v>
      </c>
      <c r="F18" s="125">
        <v>20</v>
      </c>
      <c r="G18" s="125">
        <v>10</v>
      </c>
      <c r="H18" s="125">
        <v>0</v>
      </c>
      <c r="I18" s="125">
        <v>0</v>
      </c>
      <c r="J18" s="125">
        <v>30</v>
      </c>
      <c r="K18" s="125">
        <v>0.75</v>
      </c>
      <c r="L18" s="125">
        <v>20</v>
      </c>
      <c r="M18" s="125">
        <v>10</v>
      </c>
      <c r="N18" s="125">
        <v>0</v>
      </c>
      <c r="O18" s="125">
        <v>0</v>
      </c>
      <c r="P18" s="125">
        <v>30</v>
      </c>
      <c r="Q18" s="125">
        <v>0.75</v>
      </c>
      <c r="R18" s="125">
        <v>200000000</v>
      </c>
      <c r="S18" s="125"/>
      <c r="T18" s="125">
        <v>3800000</v>
      </c>
      <c r="U18" s="125"/>
      <c r="V18" s="125">
        <v>203800000</v>
      </c>
      <c r="W18" s="125"/>
      <c r="AA18" s="125"/>
      <c r="AB18" s="144">
        <v>1</v>
      </c>
      <c r="AC18" s="144">
        <v>4</v>
      </c>
      <c r="AD18" t="s">
        <v>374</v>
      </c>
      <c r="AE18" s="155">
        <v>1035</v>
      </c>
      <c r="AF18" t="s">
        <v>574</v>
      </c>
      <c r="AG18" s="125">
        <v>20</v>
      </c>
      <c r="AH18" s="125">
        <v>10</v>
      </c>
      <c r="AI18" s="125">
        <v>0</v>
      </c>
      <c r="AJ18" s="125">
        <v>0</v>
      </c>
      <c r="AK18" s="125">
        <v>30</v>
      </c>
      <c r="AL18" s="125">
        <v>0.75</v>
      </c>
      <c r="AM18" s="125">
        <v>20</v>
      </c>
      <c r="AN18" s="125">
        <v>10</v>
      </c>
      <c r="AO18" s="125">
        <v>0</v>
      </c>
      <c r="AP18" s="125">
        <v>0</v>
      </c>
      <c r="AQ18" s="125">
        <v>30</v>
      </c>
      <c r="AR18" s="125">
        <v>0.75</v>
      </c>
      <c r="AS18" s="125">
        <v>200000000</v>
      </c>
      <c r="AT18" s="125"/>
      <c r="AU18" s="125">
        <v>3800000</v>
      </c>
      <c r="AV18" s="125"/>
      <c r="AW18" s="125">
        <v>203800000</v>
      </c>
      <c r="AX18" s="125"/>
    </row>
    <row r="19" spans="2:50" x14ac:dyDescent="0.25">
      <c r="C19" t="s">
        <v>372</v>
      </c>
      <c r="D19">
        <v>1035</v>
      </c>
      <c r="E19" t="s">
        <v>440</v>
      </c>
      <c r="F19" s="125">
        <v>0</v>
      </c>
      <c r="G19" s="125">
        <v>1000</v>
      </c>
      <c r="H19" s="125">
        <v>0</v>
      </c>
      <c r="I19" s="125">
        <v>1000</v>
      </c>
      <c r="J19" s="125">
        <v>666.66666666666663</v>
      </c>
      <c r="K19" s="125">
        <v>0.66666666666666663</v>
      </c>
      <c r="L19" s="125">
        <v>0</v>
      </c>
      <c r="M19" s="125">
        <v>1000</v>
      </c>
      <c r="N19" s="125">
        <v>0</v>
      </c>
      <c r="O19" s="125">
        <v>1000</v>
      </c>
      <c r="P19" s="125">
        <v>666.66666666666663</v>
      </c>
      <c r="Q19" s="125">
        <v>0.66666666666666663</v>
      </c>
      <c r="R19" s="125">
        <v>0</v>
      </c>
      <c r="S19" s="125">
        <v>104000000</v>
      </c>
      <c r="T19" s="125">
        <v>0</v>
      </c>
      <c r="U19" s="125">
        <v>26250000</v>
      </c>
      <c r="V19" s="125">
        <v>130250000</v>
      </c>
      <c r="W19" s="125">
        <v>9666667</v>
      </c>
      <c r="AA19" s="125"/>
      <c r="AB19" s="144">
        <v>1</v>
      </c>
      <c r="AC19" s="144">
        <v>4</v>
      </c>
      <c r="AD19" t="s">
        <v>372</v>
      </c>
      <c r="AE19" s="155">
        <v>1035</v>
      </c>
      <c r="AF19" t="s">
        <v>440</v>
      </c>
      <c r="AG19" s="125">
        <v>0</v>
      </c>
      <c r="AH19" s="125">
        <v>1000</v>
      </c>
      <c r="AI19" s="125">
        <v>0</v>
      </c>
      <c r="AJ19" s="125">
        <v>1000</v>
      </c>
      <c r="AK19" s="125">
        <v>666.66666666666663</v>
      </c>
      <c r="AL19" s="125">
        <v>0.66666666666666663</v>
      </c>
      <c r="AM19" s="125">
        <v>0</v>
      </c>
      <c r="AN19" s="125">
        <v>1000</v>
      </c>
      <c r="AO19" s="125">
        <v>0</v>
      </c>
      <c r="AP19" s="125">
        <v>1000</v>
      </c>
      <c r="AQ19" s="125">
        <v>666.66666666666663</v>
      </c>
      <c r="AR19" s="125">
        <v>0.66666666666666663</v>
      </c>
      <c r="AS19" s="125">
        <v>0</v>
      </c>
      <c r="AT19" s="125">
        <v>104000000</v>
      </c>
      <c r="AU19" s="125">
        <v>0</v>
      </c>
      <c r="AV19" s="125">
        <v>26250000</v>
      </c>
      <c r="AW19" s="125">
        <v>130250000</v>
      </c>
      <c r="AX19" s="125">
        <v>9666667</v>
      </c>
    </row>
    <row r="20" spans="2:50" x14ac:dyDescent="0.25">
      <c r="C20" t="s">
        <v>371</v>
      </c>
      <c r="D20">
        <v>1035</v>
      </c>
      <c r="E20" t="s">
        <v>440</v>
      </c>
      <c r="F20" s="125">
        <v>0</v>
      </c>
      <c r="G20" s="125">
        <v>1500</v>
      </c>
      <c r="H20" s="125">
        <v>1500</v>
      </c>
      <c r="I20" s="125">
        <v>1500</v>
      </c>
      <c r="J20" s="125">
        <v>1500</v>
      </c>
      <c r="K20" s="125">
        <v>1</v>
      </c>
      <c r="L20" s="125">
        <v>0</v>
      </c>
      <c r="M20" s="125">
        <v>1500</v>
      </c>
      <c r="N20" s="125">
        <v>1500</v>
      </c>
      <c r="O20" s="125">
        <v>1500</v>
      </c>
      <c r="P20" s="125">
        <v>1500</v>
      </c>
      <c r="Q20" s="125">
        <v>1</v>
      </c>
      <c r="R20" s="125">
        <v>0</v>
      </c>
      <c r="S20" s="125">
        <v>395254000</v>
      </c>
      <c r="T20" s="125">
        <v>146406334</v>
      </c>
      <c r="U20" s="125">
        <v>199414912</v>
      </c>
      <c r="V20" s="125">
        <v>741075246</v>
      </c>
      <c r="W20" s="125">
        <v>130102631</v>
      </c>
      <c r="AA20" s="125"/>
      <c r="AB20" s="144">
        <v>1</v>
      </c>
      <c r="AC20" s="144">
        <v>4</v>
      </c>
      <c r="AD20" t="s">
        <v>371</v>
      </c>
      <c r="AE20" s="155">
        <v>1035</v>
      </c>
      <c r="AF20" t="s">
        <v>440</v>
      </c>
      <c r="AG20" s="125">
        <v>0</v>
      </c>
      <c r="AH20" s="125">
        <v>1500</v>
      </c>
      <c r="AI20" s="125">
        <v>1500</v>
      </c>
      <c r="AJ20" s="125">
        <v>1500</v>
      </c>
      <c r="AK20" s="125">
        <v>1500</v>
      </c>
      <c r="AL20" s="125">
        <v>1</v>
      </c>
      <c r="AM20" s="125">
        <v>0</v>
      </c>
      <c r="AN20" s="125">
        <v>1500</v>
      </c>
      <c r="AO20" s="125">
        <v>1500</v>
      </c>
      <c r="AP20" s="125">
        <v>1500</v>
      </c>
      <c r="AQ20" s="125">
        <v>1500</v>
      </c>
      <c r="AR20" s="125">
        <v>1</v>
      </c>
      <c r="AS20" s="125">
        <v>0</v>
      </c>
      <c r="AT20" s="125">
        <v>395254000</v>
      </c>
      <c r="AU20" s="125">
        <v>146406334</v>
      </c>
      <c r="AV20" s="125">
        <v>199414912</v>
      </c>
      <c r="AW20" s="125">
        <v>741075246</v>
      </c>
      <c r="AX20" s="125">
        <v>130102631</v>
      </c>
    </row>
    <row r="21" spans="2:50" x14ac:dyDescent="0.25">
      <c r="C21" t="s">
        <v>373</v>
      </c>
      <c r="D21">
        <v>1035</v>
      </c>
      <c r="E21" t="s">
        <v>440</v>
      </c>
      <c r="F21" s="125">
        <v>0</v>
      </c>
      <c r="G21" s="125">
        <v>1000</v>
      </c>
      <c r="H21" s="125">
        <v>1000</v>
      </c>
      <c r="I21" s="125">
        <v>0</v>
      </c>
      <c r="J21" s="125">
        <v>666.66666666666663</v>
      </c>
      <c r="K21" s="125">
        <v>0.66666666666666663</v>
      </c>
      <c r="L21" s="125">
        <v>0</v>
      </c>
      <c r="M21" s="125">
        <v>1000</v>
      </c>
      <c r="N21" s="125">
        <v>1000</v>
      </c>
      <c r="O21" s="125">
        <v>0</v>
      </c>
      <c r="P21" s="125">
        <v>666.66666666666663</v>
      </c>
      <c r="Q21" s="125">
        <v>0.66666666666666663</v>
      </c>
      <c r="R21" s="125">
        <v>0</v>
      </c>
      <c r="S21" s="125">
        <v>96346000</v>
      </c>
      <c r="T21" s="125">
        <v>49833500</v>
      </c>
      <c r="U21" s="125"/>
      <c r="V21" s="125">
        <v>146179500</v>
      </c>
      <c r="W21" s="125"/>
      <c r="AA21" s="125"/>
      <c r="AB21" s="144">
        <v>1</v>
      </c>
      <c r="AC21" s="144">
        <v>4</v>
      </c>
      <c r="AD21" t="s">
        <v>373</v>
      </c>
      <c r="AE21" s="155">
        <v>1035</v>
      </c>
      <c r="AF21" t="s">
        <v>440</v>
      </c>
      <c r="AG21" s="125">
        <v>0</v>
      </c>
      <c r="AH21" s="125">
        <v>1000</v>
      </c>
      <c r="AI21" s="125">
        <v>1000</v>
      </c>
      <c r="AJ21" s="125">
        <v>0</v>
      </c>
      <c r="AK21" s="125">
        <v>666.66666666666663</v>
      </c>
      <c r="AL21" s="125">
        <v>0.66666666666666663</v>
      </c>
      <c r="AM21" s="125">
        <v>0</v>
      </c>
      <c r="AN21" s="125">
        <v>1000</v>
      </c>
      <c r="AO21" s="125">
        <v>1000</v>
      </c>
      <c r="AP21" s="125">
        <v>0</v>
      </c>
      <c r="AQ21" s="125">
        <v>666.66666666666663</v>
      </c>
      <c r="AR21" s="125">
        <v>0.66666666666666663</v>
      </c>
      <c r="AS21" s="125">
        <v>0</v>
      </c>
      <c r="AT21" s="125">
        <v>96346000</v>
      </c>
      <c r="AU21" s="125">
        <v>49833500</v>
      </c>
      <c r="AV21" s="125"/>
      <c r="AW21" s="125">
        <v>146179500</v>
      </c>
      <c r="AX21" s="125"/>
    </row>
    <row r="22" spans="2:50" x14ac:dyDescent="0.25">
      <c r="B22">
        <v>5</v>
      </c>
      <c r="C22" t="s">
        <v>377</v>
      </c>
      <c r="D22">
        <v>1036</v>
      </c>
      <c r="E22" t="s">
        <v>440</v>
      </c>
      <c r="F22" s="125">
        <v>20</v>
      </c>
      <c r="G22" s="125">
        <v>20</v>
      </c>
      <c r="H22" s="125">
        <v>10</v>
      </c>
      <c r="I22" s="125">
        <v>0</v>
      </c>
      <c r="J22" s="125">
        <v>12.5</v>
      </c>
      <c r="K22" s="125">
        <v>0.625</v>
      </c>
      <c r="L22" s="125">
        <v>20</v>
      </c>
      <c r="M22" s="125">
        <v>20</v>
      </c>
      <c r="N22" s="125">
        <v>10</v>
      </c>
      <c r="O22" s="125">
        <v>0</v>
      </c>
      <c r="P22" s="125">
        <v>12.5</v>
      </c>
      <c r="Q22" s="125">
        <v>0.625</v>
      </c>
      <c r="R22" s="125">
        <v>158500000</v>
      </c>
      <c r="S22" s="125">
        <v>68000000</v>
      </c>
      <c r="T22" s="125">
        <v>17218903</v>
      </c>
      <c r="U22" s="125"/>
      <c r="V22" s="125">
        <v>243718903</v>
      </c>
      <c r="W22" s="125"/>
      <c r="AA22" s="125"/>
      <c r="AB22" s="144">
        <v>1</v>
      </c>
      <c r="AC22" s="144">
        <v>5</v>
      </c>
      <c r="AD22" t="s">
        <v>377</v>
      </c>
      <c r="AE22" s="155">
        <v>1036</v>
      </c>
      <c r="AF22" t="s">
        <v>440</v>
      </c>
      <c r="AG22" s="125">
        <v>20</v>
      </c>
      <c r="AH22" s="125">
        <v>20</v>
      </c>
      <c r="AI22" s="125">
        <v>10</v>
      </c>
      <c r="AJ22" s="125">
        <v>0</v>
      </c>
      <c r="AK22" s="125">
        <v>12.5</v>
      </c>
      <c r="AL22" s="125">
        <v>0.625</v>
      </c>
      <c r="AM22" s="125">
        <v>20</v>
      </c>
      <c r="AN22" s="125">
        <v>20</v>
      </c>
      <c r="AO22" s="125">
        <v>10</v>
      </c>
      <c r="AP22" s="125">
        <v>0</v>
      </c>
      <c r="AQ22" s="125">
        <v>12.5</v>
      </c>
      <c r="AR22" s="125">
        <v>0.625</v>
      </c>
      <c r="AS22" s="125">
        <v>158500000</v>
      </c>
      <c r="AT22" s="125">
        <v>68000000</v>
      </c>
      <c r="AU22" s="125">
        <v>17218903</v>
      </c>
      <c r="AV22" s="125"/>
      <c r="AW22" s="125">
        <v>243718903</v>
      </c>
      <c r="AX22" s="125"/>
    </row>
    <row r="23" spans="2:50" x14ac:dyDescent="0.25">
      <c r="C23" t="s">
        <v>375</v>
      </c>
      <c r="D23">
        <v>1036</v>
      </c>
      <c r="E23" t="s">
        <v>440</v>
      </c>
      <c r="F23" s="125">
        <v>1200</v>
      </c>
      <c r="G23" s="125">
        <v>1200</v>
      </c>
      <c r="H23" s="125">
        <v>5100</v>
      </c>
      <c r="I23" s="125">
        <v>5100</v>
      </c>
      <c r="J23" s="125">
        <v>3150</v>
      </c>
      <c r="K23" s="125">
        <v>2.625</v>
      </c>
      <c r="L23" s="125">
        <v>1200</v>
      </c>
      <c r="M23" s="125">
        <v>1377</v>
      </c>
      <c r="N23" s="125">
        <v>5009</v>
      </c>
      <c r="O23" s="125">
        <v>5100</v>
      </c>
      <c r="P23" s="125">
        <v>3171.5</v>
      </c>
      <c r="Q23" s="125">
        <v>2.6429166666666668</v>
      </c>
      <c r="R23" s="125">
        <v>1487700000</v>
      </c>
      <c r="S23" s="125">
        <v>3210959009</v>
      </c>
      <c r="T23" s="125">
        <v>6737462148</v>
      </c>
      <c r="U23" s="125">
        <v>7410800000</v>
      </c>
      <c r="V23" s="125">
        <v>18846921157</v>
      </c>
      <c r="W23" s="125">
        <v>2974894534</v>
      </c>
      <c r="AA23" s="125"/>
      <c r="AB23" s="144">
        <v>1</v>
      </c>
      <c r="AC23" s="144">
        <v>5</v>
      </c>
      <c r="AD23" t="s">
        <v>375</v>
      </c>
      <c r="AE23" s="155">
        <v>1036</v>
      </c>
      <c r="AF23" t="s">
        <v>440</v>
      </c>
      <c r="AG23" s="125">
        <v>1200</v>
      </c>
      <c r="AH23" s="125">
        <v>1200</v>
      </c>
      <c r="AI23" s="125">
        <v>5100</v>
      </c>
      <c r="AJ23" s="125">
        <v>5100</v>
      </c>
      <c r="AK23" s="125">
        <v>3150</v>
      </c>
      <c r="AL23" s="125">
        <v>2.625</v>
      </c>
      <c r="AM23" s="125">
        <v>1200</v>
      </c>
      <c r="AN23" s="125">
        <v>1377</v>
      </c>
      <c r="AO23" s="125">
        <v>5009</v>
      </c>
      <c r="AP23" s="125">
        <v>5100</v>
      </c>
      <c r="AQ23" s="125">
        <v>3171.5</v>
      </c>
      <c r="AR23" s="125">
        <v>2.6429166666666668</v>
      </c>
      <c r="AS23" s="125">
        <v>1487700000</v>
      </c>
      <c r="AT23" s="125">
        <v>3210959009</v>
      </c>
      <c r="AU23" s="125">
        <v>6737462148</v>
      </c>
      <c r="AV23" s="125">
        <v>7410800000</v>
      </c>
      <c r="AW23" s="125">
        <v>18846921157</v>
      </c>
      <c r="AX23" s="125">
        <v>2974894534</v>
      </c>
    </row>
    <row r="24" spans="2:50" x14ac:dyDescent="0.25">
      <c r="C24" t="s">
        <v>376</v>
      </c>
      <c r="D24">
        <v>1036</v>
      </c>
      <c r="E24" t="s">
        <v>440</v>
      </c>
      <c r="F24" s="125">
        <v>400</v>
      </c>
      <c r="G24" s="125">
        <v>800</v>
      </c>
      <c r="H24" s="125">
        <v>400</v>
      </c>
      <c r="I24" s="125">
        <v>0</v>
      </c>
      <c r="J24" s="125">
        <v>400</v>
      </c>
      <c r="K24" s="125">
        <v>1</v>
      </c>
      <c r="L24" s="125">
        <v>400</v>
      </c>
      <c r="M24" s="125">
        <v>450</v>
      </c>
      <c r="N24" s="125">
        <v>400</v>
      </c>
      <c r="O24" s="125">
        <v>0</v>
      </c>
      <c r="P24" s="125">
        <v>283.33333333333331</v>
      </c>
      <c r="Q24" s="125">
        <v>0.70833333333333326</v>
      </c>
      <c r="R24" s="125">
        <v>10000000</v>
      </c>
      <c r="S24" s="125">
        <v>323205700</v>
      </c>
      <c r="T24" s="125">
        <v>23000000</v>
      </c>
      <c r="U24" s="125"/>
      <c r="V24" s="125">
        <v>356205700</v>
      </c>
      <c r="W24" s="125"/>
      <c r="AA24" s="125"/>
      <c r="AB24" s="144">
        <v>1</v>
      </c>
      <c r="AC24" s="144">
        <v>5</v>
      </c>
      <c r="AD24" t="s">
        <v>376</v>
      </c>
      <c r="AE24" s="155">
        <v>1036</v>
      </c>
      <c r="AF24" t="s">
        <v>440</v>
      </c>
      <c r="AG24" s="125">
        <v>400</v>
      </c>
      <c r="AH24" s="125">
        <v>800</v>
      </c>
      <c r="AI24" s="125">
        <v>400</v>
      </c>
      <c r="AJ24" s="125">
        <v>0</v>
      </c>
      <c r="AK24" s="125">
        <v>400</v>
      </c>
      <c r="AL24" s="125">
        <v>1</v>
      </c>
      <c r="AM24" s="125">
        <v>400</v>
      </c>
      <c r="AN24" s="125">
        <v>450</v>
      </c>
      <c r="AO24" s="125">
        <v>400</v>
      </c>
      <c r="AP24" s="125">
        <v>0</v>
      </c>
      <c r="AQ24" s="125">
        <v>283.33333333333331</v>
      </c>
      <c r="AR24" s="125">
        <v>0.70833333333333326</v>
      </c>
      <c r="AS24" s="125">
        <v>10000000</v>
      </c>
      <c r="AT24" s="125">
        <v>323205700</v>
      </c>
      <c r="AU24" s="125">
        <v>23000000</v>
      </c>
      <c r="AV24" s="125"/>
      <c r="AW24" s="125">
        <v>356205700</v>
      </c>
      <c r="AX24" s="125"/>
    </row>
    <row r="25" spans="2:50" x14ac:dyDescent="0.25">
      <c r="C25" t="s">
        <v>380</v>
      </c>
      <c r="D25">
        <v>1036</v>
      </c>
      <c r="E25" t="s">
        <v>440</v>
      </c>
      <c r="F25" s="125">
        <v>3000</v>
      </c>
      <c r="G25" s="125">
        <v>1500</v>
      </c>
      <c r="H25" s="125">
        <v>0</v>
      </c>
      <c r="I25" s="125">
        <v>0</v>
      </c>
      <c r="J25" s="125">
        <v>1125</v>
      </c>
      <c r="K25" s="125">
        <v>0.375</v>
      </c>
      <c r="L25" s="125">
        <v>3000</v>
      </c>
      <c r="M25" s="125">
        <v>1500</v>
      </c>
      <c r="N25" s="125">
        <v>0</v>
      </c>
      <c r="O25" s="125">
        <v>0</v>
      </c>
      <c r="P25" s="125">
        <v>1125</v>
      </c>
      <c r="Q25" s="125">
        <v>0.375</v>
      </c>
      <c r="R25" s="125">
        <v>117500000</v>
      </c>
      <c r="S25" s="125">
        <v>58750000</v>
      </c>
      <c r="T25" s="125"/>
      <c r="U25" s="125"/>
      <c r="V25" s="125">
        <v>176250000</v>
      </c>
      <c r="W25" s="125"/>
      <c r="AA25" s="125"/>
      <c r="AB25" s="144">
        <v>1</v>
      </c>
      <c r="AC25" s="144">
        <v>5</v>
      </c>
      <c r="AD25" t="s">
        <v>380</v>
      </c>
      <c r="AE25" s="155">
        <v>1036</v>
      </c>
      <c r="AF25" t="s">
        <v>440</v>
      </c>
      <c r="AG25" s="125">
        <v>3000</v>
      </c>
      <c r="AH25" s="125">
        <v>1500</v>
      </c>
      <c r="AI25" s="125">
        <v>0</v>
      </c>
      <c r="AJ25" s="125">
        <v>0</v>
      </c>
      <c r="AK25" s="125">
        <v>1125</v>
      </c>
      <c r="AL25" s="125">
        <v>0.375</v>
      </c>
      <c r="AM25" s="125">
        <v>3000</v>
      </c>
      <c r="AN25" s="125">
        <v>1500</v>
      </c>
      <c r="AO25" s="125">
        <v>0</v>
      </c>
      <c r="AP25" s="125">
        <v>0</v>
      </c>
      <c r="AQ25" s="125">
        <v>1125</v>
      </c>
      <c r="AR25" s="125">
        <v>0.375</v>
      </c>
      <c r="AS25" s="125">
        <v>117500000</v>
      </c>
      <c r="AT25" s="125">
        <v>58750000</v>
      </c>
      <c r="AU25" s="125"/>
      <c r="AV25" s="125"/>
      <c r="AW25" s="125">
        <v>176250000</v>
      </c>
      <c r="AX25" s="125"/>
    </row>
    <row r="26" spans="2:50" x14ac:dyDescent="0.25">
      <c r="C26" t="s">
        <v>379</v>
      </c>
      <c r="D26">
        <v>1036</v>
      </c>
      <c r="E26" t="s">
        <v>440</v>
      </c>
      <c r="F26" s="125">
        <v>1000</v>
      </c>
      <c r="G26" s="125">
        <v>1000</v>
      </c>
      <c r="H26" s="125">
        <v>1100</v>
      </c>
      <c r="I26" s="125">
        <v>0</v>
      </c>
      <c r="J26" s="125">
        <v>775</v>
      </c>
      <c r="K26" s="125">
        <v>0.77500000000000002</v>
      </c>
      <c r="L26" s="125">
        <v>1900</v>
      </c>
      <c r="M26" s="125">
        <v>1901</v>
      </c>
      <c r="N26" s="125">
        <v>1100</v>
      </c>
      <c r="O26" s="125">
        <v>0</v>
      </c>
      <c r="P26" s="125">
        <v>1225.25</v>
      </c>
      <c r="Q26" s="125">
        <v>1.22525</v>
      </c>
      <c r="R26" s="125">
        <v>161993700</v>
      </c>
      <c r="S26" s="125">
        <v>215724300</v>
      </c>
      <c r="T26" s="125">
        <v>60825500</v>
      </c>
      <c r="U26" s="125">
        <v>3569500</v>
      </c>
      <c r="V26" s="125">
        <v>442113000</v>
      </c>
      <c r="W26" s="125">
        <v>3569500</v>
      </c>
      <c r="AA26" s="125"/>
      <c r="AB26" s="144">
        <v>1</v>
      </c>
      <c r="AC26" s="144">
        <v>5</v>
      </c>
      <c r="AD26" t="s">
        <v>379</v>
      </c>
      <c r="AE26" s="155">
        <v>1036</v>
      </c>
      <c r="AF26" t="s">
        <v>440</v>
      </c>
      <c r="AG26" s="125">
        <v>1000</v>
      </c>
      <c r="AH26" s="125">
        <v>1000</v>
      </c>
      <c r="AI26" s="125">
        <v>1100</v>
      </c>
      <c r="AJ26" s="125">
        <v>0</v>
      </c>
      <c r="AK26" s="125">
        <v>775</v>
      </c>
      <c r="AL26" s="125">
        <v>0.77500000000000002</v>
      </c>
      <c r="AM26" s="125">
        <v>1900</v>
      </c>
      <c r="AN26" s="125">
        <v>1901</v>
      </c>
      <c r="AO26" s="125">
        <v>1100</v>
      </c>
      <c r="AP26" s="125">
        <v>0</v>
      </c>
      <c r="AQ26" s="125">
        <v>1225.25</v>
      </c>
      <c r="AR26" s="125">
        <v>1.22525</v>
      </c>
      <c r="AS26" s="125">
        <v>161993700</v>
      </c>
      <c r="AT26" s="125">
        <v>215724300</v>
      </c>
      <c r="AU26" s="125">
        <v>60825500</v>
      </c>
      <c r="AV26" s="125">
        <v>3569500</v>
      </c>
      <c r="AW26" s="125">
        <v>442113000</v>
      </c>
      <c r="AX26" s="125">
        <v>3569500</v>
      </c>
    </row>
    <row r="27" spans="2:50" x14ac:dyDescent="0.25">
      <c r="C27" t="s">
        <v>378</v>
      </c>
      <c r="D27">
        <v>1036</v>
      </c>
      <c r="E27" t="s">
        <v>440</v>
      </c>
      <c r="F27" s="125">
        <v>0</v>
      </c>
      <c r="G27" s="125">
        <v>200</v>
      </c>
      <c r="H27" s="125">
        <v>0</v>
      </c>
      <c r="I27" s="125">
        <v>0</v>
      </c>
      <c r="J27" s="125">
        <v>66.666666666666671</v>
      </c>
      <c r="K27" s="125">
        <v>0.66666666666666674</v>
      </c>
      <c r="L27" s="125">
        <v>0</v>
      </c>
      <c r="M27" s="125">
        <v>200</v>
      </c>
      <c r="N27" s="125">
        <v>0</v>
      </c>
      <c r="O27" s="125">
        <v>0</v>
      </c>
      <c r="P27" s="125">
        <v>66.666666666666671</v>
      </c>
      <c r="Q27" s="125">
        <v>0.66666666666666674</v>
      </c>
      <c r="R27" s="125">
        <v>0</v>
      </c>
      <c r="S27" s="125">
        <v>110000000</v>
      </c>
      <c r="T27" s="125"/>
      <c r="U27" s="125"/>
      <c r="V27" s="125">
        <v>110000000</v>
      </c>
      <c r="W27" s="125"/>
      <c r="AA27" s="125"/>
      <c r="AB27" s="144">
        <v>1</v>
      </c>
      <c r="AC27" s="144">
        <v>5</v>
      </c>
      <c r="AD27" t="s">
        <v>378</v>
      </c>
      <c r="AE27" s="155">
        <v>1036</v>
      </c>
      <c r="AF27" t="s">
        <v>440</v>
      </c>
      <c r="AG27" s="125">
        <v>0</v>
      </c>
      <c r="AH27" s="125">
        <v>200</v>
      </c>
      <c r="AI27" s="125">
        <v>0</v>
      </c>
      <c r="AJ27" s="125">
        <v>0</v>
      </c>
      <c r="AK27" s="125">
        <v>66.666666666666671</v>
      </c>
      <c r="AL27" s="125">
        <v>0.66666666666666674</v>
      </c>
      <c r="AM27" s="125">
        <v>0</v>
      </c>
      <c r="AN27" s="125">
        <v>200</v>
      </c>
      <c r="AO27" s="125">
        <v>0</v>
      </c>
      <c r="AP27" s="125">
        <v>0</v>
      </c>
      <c r="AQ27" s="125">
        <v>66.666666666666671</v>
      </c>
      <c r="AR27" s="125">
        <v>0.66666666666666674</v>
      </c>
      <c r="AS27" s="125">
        <v>0</v>
      </c>
      <c r="AT27" s="125">
        <v>110000000</v>
      </c>
      <c r="AU27" s="125"/>
      <c r="AV27" s="125"/>
      <c r="AW27" s="125">
        <v>110000000</v>
      </c>
      <c r="AX27" s="125"/>
    </row>
    <row r="28" spans="2:50" x14ac:dyDescent="0.25">
      <c r="B28">
        <v>6</v>
      </c>
      <c r="C28" t="s">
        <v>381</v>
      </c>
      <c r="D28">
        <v>1037</v>
      </c>
      <c r="E28" t="s">
        <v>440</v>
      </c>
      <c r="F28" s="125">
        <v>500</v>
      </c>
      <c r="G28" s="125">
        <v>500</v>
      </c>
      <c r="H28" s="125">
        <v>500</v>
      </c>
      <c r="I28" s="125">
        <v>0</v>
      </c>
      <c r="J28" s="125">
        <v>375</v>
      </c>
      <c r="K28" s="125">
        <v>0.75</v>
      </c>
      <c r="L28" s="125">
        <v>655</v>
      </c>
      <c r="M28" s="125">
        <v>1000</v>
      </c>
      <c r="N28" s="125">
        <v>500</v>
      </c>
      <c r="O28" s="125">
        <v>0</v>
      </c>
      <c r="P28" s="125">
        <v>538.75</v>
      </c>
      <c r="Q28" s="125">
        <v>1.0774999999999999</v>
      </c>
      <c r="R28" s="125">
        <v>150000000</v>
      </c>
      <c r="S28" s="125">
        <v>55000000</v>
      </c>
      <c r="T28" s="125">
        <v>59400000</v>
      </c>
      <c r="U28" s="125"/>
      <c r="V28" s="125">
        <v>264400000</v>
      </c>
      <c r="W28" s="125"/>
      <c r="AA28" s="125"/>
      <c r="AB28" s="144">
        <v>1</v>
      </c>
      <c r="AC28" s="144">
        <v>6</v>
      </c>
      <c r="AD28" t="s">
        <v>381</v>
      </c>
      <c r="AE28" s="155">
        <v>1037</v>
      </c>
      <c r="AF28" t="s">
        <v>440</v>
      </c>
      <c r="AG28" s="125">
        <v>500</v>
      </c>
      <c r="AH28" s="125">
        <v>500</v>
      </c>
      <c r="AI28" s="125">
        <v>500</v>
      </c>
      <c r="AJ28" s="125">
        <v>0</v>
      </c>
      <c r="AK28" s="125">
        <v>375</v>
      </c>
      <c r="AL28" s="125">
        <v>0.75</v>
      </c>
      <c r="AM28" s="125">
        <v>655</v>
      </c>
      <c r="AN28" s="125">
        <v>1000</v>
      </c>
      <c r="AO28" s="125">
        <v>500</v>
      </c>
      <c r="AP28" s="125">
        <v>0</v>
      </c>
      <c r="AQ28" s="125">
        <v>538.75</v>
      </c>
      <c r="AR28" s="125">
        <v>1.0774999999999999</v>
      </c>
      <c r="AS28" s="125">
        <v>150000000</v>
      </c>
      <c r="AT28" s="125">
        <v>55000000</v>
      </c>
      <c r="AU28" s="125">
        <v>59400000</v>
      </c>
      <c r="AV28" s="125"/>
      <c r="AW28" s="125">
        <v>264400000</v>
      </c>
      <c r="AX28" s="125"/>
    </row>
    <row r="29" spans="2:50" x14ac:dyDescent="0.25">
      <c r="B29">
        <v>7</v>
      </c>
      <c r="C29" t="s">
        <v>382</v>
      </c>
      <c r="D29">
        <v>1038</v>
      </c>
      <c r="F29" s="125">
        <v>1000</v>
      </c>
      <c r="G29" s="125">
        <v>1000</v>
      </c>
      <c r="H29" s="125">
        <v>1000</v>
      </c>
      <c r="I29" s="125">
        <v>1000</v>
      </c>
      <c r="J29" s="125">
        <v>1000</v>
      </c>
      <c r="K29" s="125">
        <v>1</v>
      </c>
      <c r="L29" s="125">
        <v>1000</v>
      </c>
      <c r="M29" s="125">
        <v>1000</v>
      </c>
      <c r="N29" s="125">
        <v>1000</v>
      </c>
      <c r="O29" s="125">
        <v>1000</v>
      </c>
      <c r="P29" s="125">
        <v>1000</v>
      </c>
      <c r="Q29" s="125">
        <v>1</v>
      </c>
      <c r="R29" s="125">
        <v>191250000</v>
      </c>
      <c r="S29" s="125">
        <v>330490000</v>
      </c>
      <c r="T29" s="125">
        <v>38564500</v>
      </c>
      <c r="U29" s="125">
        <v>35860500</v>
      </c>
      <c r="V29" s="125">
        <v>596165000</v>
      </c>
      <c r="W29" s="125">
        <v>34229988</v>
      </c>
      <c r="AA29" s="125"/>
      <c r="AB29" s="144">
        <v>1</v>
      </c>
      <c r="AC29" s="144">
        <v>7</v>
      </c>
      <c r="AD29" t="s">
        <v>382</v>
      </c>
      <c r="AE29" s="155">
        <v>1038</v>
      </c>
      <c r="AG29" s="125">
        <v>1000</v>
      </c>
      <c r="AH29" s="125">
        <v>1000</v>
      </c>
      <c r="AI29" s="125">
        <v>1000</v>
      </c>
      <c r="AJ29" s="125">
        <v>1000</v>
      </c>
      <c r="AK29" s="125">
        <v>1000</v>
      </c>
      <c r="AL29" s="125">
        <v>1</v>
      </c>
      <c r="AM29" s="125">
        <v>1000</v>
      </c>
      <c r="AN29" s="125">
        <v>1000</v>
      </c>
      <c r="AO29" s="125">
        <v>1000</v>
      </c>
      <c r="AP29" s="125">
        <v>1000</v>
      </c>
      <c r="AQ29" s="125">
        <v>1000</v>
      </c>
      <c r="AR29" s="125">
        <v>1</v>
      </c>
      <c r="AS29" s="125">
        <v>191250000</v>
      </c>
      <c r="AT29" s="125">
        <v>330490000</v>
      </c>
      <c r="AU29" s="125">
        <v>38564500</v>
      </c>
      <c r="AV29" s="125">
        <v>35860500</v>
      </c>
      <c r="AW29" s="125">
        <v>596165000</v>
      </c>
      <c r="AX29" s="125">
        <v>34229988</v>
      </c>
    </row>
    <row r="30" spans="2:50" x14ac:dyDescent="0.25">
      <c r="C30" t="s">
        <v>383</v>
      </c>
      <c r="D30">
        <v>1038</v>
      </c>
      <c r="F30" s="125">
        <v>1000</v>
      </c>
      <c r="G30" s="125">
        <v>1000</v>
      </c>
      <c r="H30" s="125">
        <v>1000</v>
      </c>
      <c r="I30" s="125">
        <v>1000</v>
      </c>
      <c r="J30" s="125">
        <v>1000</v>
      </c>
      <c r="K30" s="125">
        <v>1</v>
      </c>
      <c r="L30" s="125">
        <v>1000</v>
      </c>
      <c r="M30" s="125">
        <v>1000</v>
      </c>
      <c r="N30" s="125">
        <v>1000</v>
      </c>
      <c r="O30" s="125">
        <v>1000</v>
      </c>
      <c r="P30" s="125">
        <v>1000</v>
      </c>
      <c r="Q30" s="125">
        <v>1</v>
      </c>
      <c r="R30" s="125">
        <v>208750000</v>
      </c>
      <c r="S30" s="125">
        <v>269510000</v>
      </c>
      <c r="T30" s="125">
        <v>64682500</v>
      </c>
      <c r="U30" s="125"/>
      <c r="V30" s="125">
        <v>233490000</v>
      </c>
      <c r="W30" s="125"/>
      <c r="AA30" s="125"/>
      <c r="AB30" s="144">
        <v>1</v>
      </c>
      <c r="AC30" s="144">
        <v>7</v>
      </c>
      <c r="AD30" t="s">
        <v>383</v>
      </c>
      <c r="AE30" s="155">
        <v>1038</v>
      </c>
      <c r="AG30" s="125">
        <v>1000</v>
      </c>
      <c r="AH30" s="125">
        <v>1000</v>
      </c>
      <c r="AI30" s="125">
        <v>1000</v>
      </c>
      <c r="AJ30" s="125">
        <v>1000</v>
      </c>
      <c r="AK30" s="125">
        <v>1000</v>
      </c>
      <c r="AL30" s="125">
        <v>1</v>
      </c>
      <c r="AM30" s="125">
        <v>1000</v>
      </c>
      <c r="AN30" s="125">
        <v>1000</v>
      </c>
      <c r="AO30" s="125">
        <v>1000</v>
      </c>
      <c r="AP30" s="125">
        <v>1000</v>
      </c>
      <c r="AQ30" s="125">
        <v>1000</v>
      </c>
      <c r="AR30" s="125">
        <v>1</v>
      </c>
      <c r="AS30" s="125">
        <v>208750000</v>
      </c>
      <c r="AT30" s="125">
        <v>269510000</v>
      </c>
      <c r="AU30" s="125">
        <v>64682500</v>
      </c>
      <c r="AV30" s="125"/>
      <c r="AW30" s="125">
        <v>233490000</v>
      </c>
      <c r="AX30" s="125"/>
    </row>
    <row r="31" spans="2:50" x14ac:dyDescent="0.25">
      <c r="B31">
        <v>8</v>
      </c>
      <c r="C31" t="s">
        <v>391</v>
      </c>
      <c r="D31">
        <v>1039</v>
      </c>
      <c r="E31" t="s">
        <v>440</v>
      </c>
      <c r="F31" s="125">
        <v>10</v>
      </c>
      <c r="G31" s="125">
        <v>10</v>
      </c>
      <c r="H31" s="125">
        <v>0</v>
      </c>
      <c r="I31" s="125">
        <v>0</v>
      </c>
      <c r="J31" s="125">
        <v>5</v>
      </c>
      <c r="K31" s="125">
        <v>0.5</v>
      </c>
      <c r="L31" s="125">
        <v>10</v>
      </c>
      <c r="M31" s="125">
        <v>10</v>
      </c>
      <c r="N31" s="125">
        <v>0</v>
      </c>
      <c r="O31" s="125">
        <v>0</v>
      </c>
      <c r="P31" s="125">
        <v>5</v>
      </c>
      <c r="Q31" s="125">
        <v>0.5</v>
      </c>
      <c r="R31" s="125">
        <v>100000000</v>
      </c>
      <c r="S31" s="125">
        <v>150000000</v>
      </c>
      <c r="T31" s="125">
        <v>0</v>
      </c>
      <c r="U31" s="125"/>
      <c r="V31" s="125">
        <v>250000000</v>
      </c>
      <c r="W31" s="125"/>
      <c r="AA31" s="125"/>
      <c r="AB31" s="144">
        <v>1</v>
      </c>
      <c r="AC31" s="144">
        <v>8</v>
      </c>
      <c r="AD31" t="s">
        <v>391</v>
      </c>
      <c r="AE31" s="155">
        <v>1039</v>
      </c>
      <c r="AF31" t="s">
        <v>440</v>
      </c>
      <c r="AG31" s="125">
        <v>10</v>
      </c>
      <c r="AH31" s="125">
        <v>10</v>
      </c>
      <c r="AI31" s="125">
        <v>0</v>
      </c>
      <c r="AJ31" s="125">
        <v>0</v>
      </c>
      <c r="AK31" s="125">
        <v>5</v>
      </c>
      <c r="AL31" s="125">
        <v>0.5</v>
      </c>
      <c r="AM31" s="125">
        <v>10</v>
      </c>
      <c r="AN31" s="125">
        <v>10</v>
      </c>
      <c r="AO31" s="125">
        <v>0</v>
      </c>
      <c r="AP31" s="125">
        <v>0</v>
      </c>
      <c r="AQ31" s="125">
        <v>5</v>
      </c>
      <c r="AR31" s="125">
        <v>0.5</v>
      </c>
      <c r="AS31" s="125">
        <v>100000000</v>
      </c>
      <c r="AT31" s="125">
        <v>150000000</v>
      </c>
      <c r="AU31" s="125">
        <v>0</v>
      </c>
      <c r="AV31" s="125"/>
      <c r="AW31" s="125">
        <v>250000000</v>
      </c>
      <c r="AX31" s="125"/>
    </row>
    <row r="32" spans="2:50" x14ac:dyDescent="0.25">
      <c r="C32" t="s">
        <v>394</v>
      </c>
      <c r="D32">
        <v>1039</v>
      </c>
      <c r="E32" t="s">
        <v>440</v>
      </c>
      <c r="F32" s="125">
        <v>30</v>
      </c>
      <c r="G32" s="125">
        <v>0</v>
      </c>
      <c r="H32" s="125">
        <v>30</v>
      </c>
      <c r="I32" s="125">
        <v>30</v>
      </c>
      <c r="J32" s="125">
        <v>22.5</v>
      </c>
      <c r="K32" s="125">
        <v>0.75</v>
      </c>
      <c r="L32" s="125">
        <v>26</v>
      </c>
      <c r="M32" s="125">
        <v>0</v>
      </c>
      <c r="N32" s="125">
        <v>30</v>
      </c>
      <c r="O32" s="125">
        <v>0</v>
      </c>
      <c r="P32" s="125">
        <v>14</v>
      </c>
      <c r="Q32" s="125">
        <v>0.46666666666666667</v>
      </c>
      <c r="R32" s="125">
        <v>250000000</v>
      </c>
      <c r="S32" s="125"/>
      <c r="T32" s="125">
        <v>110000000</v>
      </c>
      <c r="U32" s="125">
        <v>100000000</v>
      </c>
      <c r="V32" s="125">
        <v>460000000</v>
      </c>
      <c r="W32" s="125"/>
      <c r="AA32" s="125"/>
      <c r="AB32" s="144">
        <v>1</v>
      </c>
      <c r="AC32" s="144">
        <v>8</v>
      </c>
      <c r="AD32" t="s">
        <v>394</v>
      </c>
      <c r="AE32" s="155">
        <v>1039</v>
      </c>
      <c r="AF32" t="s">
        <v>440</v>
      </c>
      <c r="AG32" s="125">
        <v>30</v>
      </c>
      <c r="AH32" s="125">
        <v>0</v>
      </c>
      <c r="AI32" s="125">
        <v>30</v>
      </c>
      <c r="AJ32" s="125">
        <v>30</v>
      </c>
      <c r="AK32" s="125">
        <v>22.5</v>
      </c>
      <c r="AL32" s="125">
        <v>0.75</v>
      </c>
      <c r="AM32" s="125">
        <v>26</v>
      </c>
      <c r="AN32" s="125">
        <v>0</v>
      </c>
      <c r="AO32" s="125">
        <v>30</v>
      </c>
      <c r="AP32" s="125">
        <v>0</v>
      </c>
      <c r="AQ32" s="125">
        <v>14</v>
      </c>
      <c r="AR32" s="125">
        <v>0.46666666666666667</v>
      </c>
      <c r="AS32" s="125">
        <v>250000000</v>
      </c>
      <c r="AT32" s="125"/>
      <c r="AU32" s="125">
        <v>110000000</v>
      </c>
      <c r="AV32" s="125">
        <v>100000000</v>
      </c>
      <c r="AW32" s="125">
        <v>460000000</v>
      </c>
      <c r="AX32" s="125"/>
    </row>
    <row r="33" spans="1:50" x14ac:dyDescent="0.25">
      <c r="C33" t="s">
        <v>393</v>
      </c>
      <c r="D33">
        <v>1039</v>
      </c>
      <c r="E33" t="s">
        <v>440</v>
      </c>
      <c r="F33" s="125">
        <v>3900</v>
      </c>
      <c r="G33" s="125">
        <v>2500</v>
      </c>
      <c r="H33" s="125">
        <v>2500</v>
      </c>
      <c r="I33" s="125">
        <v>2500</v>
      </c>
      <c r="J33" s="125">
        <v>2850</v>
      </c>
      <c r="K33" s="125">
        <v>1.1399999999999999</v>
      </c>
      <c r="L33" s="125">
        <v>3900</v>
      </c>
      <c r="M33" s="125">
        <v>2500</v>
      </c>
      <c r="N33" s="125">
        <v>2500</v>
      </c>
      <c r="O33" s="125">
        <v>0</v>
      </c>
      <c r="P33" s="125">
        <v>2225</v>
      </c>
      <c r="Q33" s="125">
        <v>0.89</v>
      </c>
      <c r="R33" s="125">
        <v>390000000</v>
      </c>
      <c r="S33" s="125">
        <v>100000000</v>
      </c>
      <c r="T33" s="125">
        <v>83333333.333333328</v>
      </c>
      <c r="U33" s="125">
        <v>147946146</v>
      </c>
      <c r="V33" s="125">
        <v>721279479.33333337</v>
      </c>
      <c r="W33" s="125"/>
      <c r="AA33" s="125"/>
      <c r="AB33" s="144">
        <v>1</v>
      </c>
      <c r="AC33" s="144">
        <v>8</v>
      </c>
      <c r="AD33" t="s">
        <v>393</v>
      </c>
      <c r="AE33" s="155">
        <v>1039</v>
      </c>
      <c r="AF33" t="s">
        <v>440</v>
      </c>
      <c r="AG33" s="125">
        <v>3900</v>
      </c>
      <c r="AH33" s="125">
        <v>2500</v>
      </c>
      <c r="AI33" s="125">
        <v>2500</v>
      </c>
      <c r="AJ33" s="125">
        <v>2500</v>
      </c>
      <c r="AK33" s="125">
        <v>2850</v>
      </c>
      <c r="AL33" s="125">
        <v>1.1399999999999999</v>
      </c>
      <c r="AM33" s="125">
        <v>3900</v>
      </c>
      <c r="AN33" s="125">
        <v>2500</v>
      </c>
      <c r="AO33" s="125">
        <v>2500</v>
      </c>
      <c r="AP33" s="125">
        <v>0</v>
      </c>
      <c r="AQ33" s="125">
        <v>2225</v>
      </c>
      <c r="AR33" s="125">
        <v>0.89</v>
      </c>
      <c r="AS33" s="125">
        <v>390000000</v>
      </c>
      <c r="AT33" s="125">
        <v>100000000</v>
      </c>
      <c r="AU33" s="125">
        <v>83333333.333333328</v>
      </c>
      <c r="AV33" s="125">
        <v>147946146</v>
      </c>
      <c r="AW33" s="125">
        <v>721279479.33333337</v>
      </c>
      <c r="AX33" s="125"/>
    </row>
    <row r="34" spans="1:50" x14ac:dyDescent="0.25">
      <c r="C34" t="s">
        <v>387</v>
      </c>
      <c r="D34">
        <v>1039</v>
      </c>
      <c r="E34" t="s">
        <v>440</v>
      </c>
      <c r="F34" s="125">
        <v>2</v>
      </c>
      <c r="G34" s="125">
        <v>10</v>
      </c>
      <c r="H34" s="125">
        <v>6</v>
      </c>
      <c r="I34" s="125">
        <v>2</v>
      </c>
      <c r="J34" s="125">
        <v>5</v>
      </c>
      <c r="K34" s="125">
        <v>2.5</v>
      </c>
      <c r="L34" s="125">
        <v>2</v>
      </c>
      <c r="M34" s="125">
        <v>2</v>
      </c>
      <c r="N34" s="125">
        <v>3</v>
      </c>
      <c r="O34" s="125">
        <v>1</v>
      </c>
      <c r="P34" s="125">
        <v>2</v>
      </c>
      <c r="Q34" s="125">
        <v>1</v>
      </c>
      <c r="R34" s="125">
        <v>1365925022</v>
      </c>
      <c r="S34" s="125">
        <v>2134221221</v>
      </c>
      <c r="T34" s="125">
        <v>2146134029.6666667</v>
      </c>
      <c r="U34" s="125">
        <v>374997430</v>
      </c>
      <c r="V34" s="125">
        <v>6021277702.666667</v>
      </c>
      <c r="W34" s="125"/>
      <c r="AA34" s="125"/>
      <c r="AB34" s="144">
        <v>1</v>
      </c>
      <c r="AC34" s="144">
        <v>8</v>
      </c>
      <c r="AD34" t="s">
        <v>387</v>
      </c>
      <c r="AE34" s="155">
        <v>1039</v>
      </c>
      <c r="AF34" t="s">
        <v>440</v>
      </c>
      <c r="AG34" s="125">
        <v>2</v>
      </c>
      <c r="AH34" s="125">
        <v>10</v>
      </c>
      <c r="AI34" s="125">
        <v>6</v>
      </c>
      <c r="AJ34" s="125">
        <v>2</v>
      </c>
      <c r="AK34" s="125">
        <v>5</v>
      </c>
      <c r="AL34" s="125">
        <v>2.5</v>
      </c>
      <c r="AM34" s="125">
        <v>2</v>
      </c>
      <c r="AN34" s="125">
        <v>2</v>
      </c>
      <c r="AO34" s="125">
        <v>0</v>
      </c>
      <c r="AP34" s="125">
        <v>0</v>
      </c>
      <c r="AQ34" s="125">
        <v>1</v>
      </c>
      <c r="AR34" s="125">
        <v>0.5</v>
      </c>
      <c r="AS34" s="125">
        <v>1365925022</v>
      </c>
      <c r="AT34" s="125">
        <v>2134221221</v>
      </c>
      <c r="AU34" s="125">
        <v>2146134029.6666667</v>
      </c>
      <c r="AV34" s="125">
        <v>374997430</v>
      </c>
      <c r="AW34" s="125">
        <v>6021277702.666667</v>
      </c>
      <c r="AX34" s="125"/>
    </row>
    <row r="35" spans="1:50" x14ac:dyDescent="0.25">
      <c r="C35" t="s">
        <v>389</v>
      </c>
      <c r="D35">
        <v>1039</v>
      </c>
      <c r="E35" t="s">
        <v>440</v>
      </c>
      <c r="F35" s="125">
        <v>1</v>
      </c>
      <c r="G35" s="125">
        <v>1</v>
      </c>
      <c r="H35" s="125">
        <v>1</v>
      </c>
      <c r="I35" s="125">
        <v>1</v>
      </c>
      <c r="J35" s="125">
        <v>1</v>
      </c>
      <c r="K35" s="125">
        <v>1</v>
      </c>
      <c r="L35" s="125">
        <v>1</v>
      </c>
      <c r="M35" s="125">
        <v>1</v>
      </c>
      <c r="N35" s="125">
        <v>1</v>
      </c>
      <c r="O35" s="125">
        <v>0</v>
      </c>
      <c r="P35" s="125">
        <v>0.75</v>
      </c>
      <c r="Q35" s="125">
        <v>0.75</v>
      </c>
      <c r="R35" s="125">
        <v>55343648</v>
      </c>
      <c r="S35" s="125">
        <v>187281463</v>
      </c>
      <c r="T35" s="125">
        <v>82500000</v>
      </c>
      <c r="U35" s="125">
        <v>100000000</v>
      </c>
      <c r="V35" s="125">
        <v>425125111</v>
      </c>
      <c r="W35" s="125"/>
      <c r="AA35" s="125"/>
      <c r="AB35" s="144">
        <v>1</v>
      </c>
      <c r="AC35" s="144">
        <v>8</v>
      </c>
      <c r="AD35" t="s">
        <v>389</v>
      </c>
      <c r="AE35" s="155">
        <v>1039</v>
      </c>
      <c r="AF35" t="s">
        <v>440</v>
      </c>
      <c r="AG35" s="125">
        <v>1</v>
      </c>
      <c r="AH35" s="125">
        <v>1</v>
      </c>
      <c r="AI35" s="125">
        <v>1</v>
      </c>
      <c r="AJ35" s="125">
        <v>1</v>
      </c>
      <c r="AK35" s="125">
        <v>1</v>
      </c>
      <c r="AL35" s="125">
        <v>1</v>
      </c>
      <c r="AM35" s="125">
        <v>1</v>
      </c>
      <c r="AN35" s="125">
        <v>1</v>
      </c>
      <c r="AO35" s="125">
        <v>1</v>
      </c>
      <c r="AP35" s="125">
        <v>0</v>
      </c>
      <c r="AQ35" s="125">
        <v>0.75</v>
      </c>
      <c r="AR35" s="125">
        <v>0.75</v>
      </c>
      <c r="AS35" s="125">
        <v>55343648</v>
      </c>
      <c r="AT35" s="125">
        <v>187281463</v>
      </c>
      <c r="AU35" s="125">
        <v>82500000</v>
      </c>
      <c r="AV35" s="125">
        <v>100000000</v>
      </c>
      <c r="AW35" s="125">
        <v>425125111</v>
      </c>
      <c r="AX35" s="125"/>
    </row>
    <row r="36" spans="1:50" x14ac:dyDescent="0.25">
      <c r="C36" t="s">
        <v>388</v>
      </c>
      <c r="D36">
        <v>1039</v>
      </c>
      <c r="E36" t="s">
        <v>440</v>
      </c>
      <c r="F36" s="125">
        <v>3</v>
      </c>
      <c r="G36" s="125">
        <v>20</v>
      </c>
      <c r="H36" s="125">
        <v>14</v>
      </c>
      <c r="I36" s="125">
        <v>3</v>
      </c>
      <c r="J36" s="125">
        <v>10</v>
      </c>
      <c r="K36" s="125">
        <v>3.3333333333333335</v>
      </c>
      <c r="L36" s="125">
        <v>2</v>
      </c>
      <c r="M36" s="125">
        <v>8</v>
      </c>
      <c r="N36" s="125">
        <v>19</v>
      </c>
      <c r="O36" s="125">
        <v>2</v>
      </c>
      <c r="P36" s="125">
        <v>7.75</v>
      </c>
      <c r="Q36" s="125">
        <v>2.5833333333333335</v>
      </c>
      <c r="R36" s="125">
        <v>215110117</v>
      </c>
      <c r="S36" s="125">
        <v>162139389.5</v>
      </c>
      <c r="T36" s="125">
        <v>2014852384.6666667</v>
      </c>
      <c r="U36" s="125">
        <v>174997430</v>
      </c>
      <c r="V36" s="125">
        <v>2567099321.166667</v>
      </c>
      <c r="W36" s="125"/>
      <c r="AA36" s="125"/>
      <c r="AB36" s="144">
        <v>1</v>
      </c>
      <c r="AC36" s="144">
        <v>8</v>
      </c>
      <c r="AD36" t="s">
        <v>388</v>
      </c>
      <c r="AE36" s="155">
        <v>1039</v>
      </c>
      <c r="AF36" t="s">
        <v>440</v>
      </c>
      <c r="AG36" s="125">
        <v>3</v>
      </c>
      <c r="AH36" s="125">
        <v>20</v>
      </c>
      <c r="AI36" s="125">
        <v>14</v>
      </c>
      <c r="AJ36" s="125">
        <v>3</v>
      </c>
      <c r="AK36" s="125">
        <v>10</v>
      </c>
      <c r="AL36" s="125">
        <v>3.3333333333333335</v>
      </c>
      <c r="AM36" s="125">
        <v>2</v>
      </c>
      <c r="AN36" s="125">
        <v>8</v>
      </c>
      <c r="AO36" s="125">
        <v>13</v>
      </c>
      <c r="AP36" s="125">
        <v>0</v>
      </c>
      <c r="AQ36" s="125">
        <v>5.75</v>
      </c>
      <c r="AR36" s="125">
        <v>1.9166666666666667</v>
      </c>
      <c r="AS36" s="125">
        <v>215110117</v>
      </c>
      <c r="AT36" s="125">
        <v>162139389.5</v>
      </c>
      <c r="AU36" s="125">
        <v>2014852384.6666667</v>
      </c>
      <c r="AV36" s="125">
        <v>174997430</v>
      </c>
      <c r="AW36" s="125">
        <v>2567099321.166667</v>
      </c>
      <c r="AX36" s="125"/>
    </row>
    <row r="37" spans="1:50" x14ac:dyDescent="0.25">
      <c r="C37" t="s">
        <v>385</v>
      </c>
      <c r="D37">
        <v>1039</v>
      </c>
      <c r="E37" t="s">
        <v>440</v>
      </c>
      <c r="F37" s="125">
        <v>0</v>
      </c>
      <c r="G37" s="125">
        <v>4</v>
      </c>
      <c r="H37" s="125">
        <v>0</v>
      </c>
      <c r="I37" s="125">
        <v>0</v>
      </c>
      <c r="J37" s="125">
        <v>1.3333333333333333</v>
      </c>
      <c r="K37" s="125">
        <v>0.33333333333333331</v>
      </c>
      <c r="L37" s="125">
        <v>0</v>
      </c>
      <c r="M37" s="125">
        <v>18</v>
      </c>
      <c r="N37" s="125">
        <v>0</v>
      </c>
      <c r="O37" s="125">
        <v>0</v>
      </c>
      <c r="P37" s="125">
        <v>6</v>
      </c>
      <c r="Q37" s="125">
        <v>1.5</v>
      </c>
      <c r="R37" s="125"/>
      <c r="S37" s="125">
        <v>95000000</v>
      </c>
      <c r="T37" s="125">
        <v>0</v>
      </c>
      <c r="U37" s="125"/>
      <c r="V37" s="125">
        <v>95000000</v>
      </c>
      <c r="W37" s="125"/>
      <c r="AA37" s="125"/>
      <c r="AB37" s="144">
        <v>1</v>
      </c>
      <c r="AC37" s="144">
        <v>8</v>
      </c>
      <c r="AD37" t="s">
        <v>385</v>
      </c>
      <c r="AE37" s="155">
        <v>1039</v>
      </c>
      <c r="AF37" t="s">
        <v>440</v>
      </c>
      <c r="AG37" s="125">
        <v>0</v>
      </c>
      <c r="AH37" s="125">
        <v>4</v>
      </c>
      <c r="AI37" s="125">
        <v>0</v>
      </c>
      <c r="AJ37" s="125">
        <v>0</v>
      </c>
      <c r="AK37" s="125">
        <v>1.3333333333333333</v>
      </c>
      <c r="AL37" s="125">
        <v>0.33333333333333331</v>
      </c>
      <c r="AM37" s="125">
        <v>0</v>
      </c>
      <c r="AN37" s="125">
        <v>18</v>
      </c>
      <c r="AO37" s="125">
        <v>0</v>
      </c>
      <c r="AP37" s="125">
        <v>0</v>
      </c>
      <c r="AQ37" s="125">
        <v>6</v>
      </c>
      <c r="AR37" s="125">
        <v>1.5</v>
      </c>
      <c r="AS37" s="125"/>
      <c r="AT37" s="125">
        <v>95000000</v>
      </c>
      <c r="AU37" s="125">
        <v>0</v>
      </c>
      <c r="AV37" s="125"/>
      <c r="AW37" s="125">
        <v>95000000</v>
      </c>
      <c r="AX37" s="125"/>
    </row>
    <row r="38" spans="1:50" x14ac:dyDescent="0.25">
      <c r="C38" t="s">
        <v>386</v>
      </c>
      <c r="D38">
        <v>1039</v>
      </c>
      <c r="E38" t="s">
        <v>440</v>
      </c>
      <c r="F38" s="125">
        <v>4</v>
      </c>
      <c r="G38" s="125">
        <v>20</v>
      </c>
      <c r="H38" s="125">
        <v>15</v>
      </c>
      <c r="I38" s="125">
        <v>4</v>
      </c>
      <c r="J38" s="125">
        <v>10.75</v>
      </c>
      <c r="K38" s="125">
        <v>2.6875</v>
      </c>
      <c r="L38" s="125">
        <v>3</v>
      </c>
      <c r="M38" s="125">
        <v>0</v>
      </c>
      <c r="N38" s="125">
        <v>10</v>
      </c>
      <c r="O38" s="125">
        <v>4</v>
      </c>
      <c r="P38" s="125">
        <v>4.25</v>
      </c>
      <c r="Q38" s="125">
        <v>1.0625</v>
      </c>
      <c r="R38" s="125">
        <v>783936061</v>
      </c>
      <c r="S38" s="125">
        <v>215882189.5</v>
      </c>
      <c r="T38" s="125">
        <v>2014852385.6666667</v>
      </c>
      <c r="U38" s="125">
        <v>1749429363</v>
      </c>
      <c r="V38" s="125">
        <v>4764099999.166667</v>
      </c>
      <c r="W38" s="125">
        <v>627463250</v>
      </c>
      <c r="AA38" s="125"/>
      <c r="AB38" s="144">
        <v>1</v>
      </c>
      <c r="AC38" s="144">
        <v>8</v>
      </c>
      <c r="AD38" t="s">
        <v>386</v>
      </c>
      <c r="AE38" s="155">
        <v>1039</v>
      </c>
      <c r="AF38" t="s">
        <v>440</v>
      </c>
      <c r="AG38" s="125">
        <v>4</v>
      </c>
      <c r="AH38" s="125">
        <v>20</v>
      </c>
      <c r="AI38" s="125">
        <v>15</v>
      </c>
      <c r="AJ38" s="125">
        <v>4</v>
      </c>
      <c r="AK38" s="125">
        <v>10.75</v>
      </c>
      <c r="AL38" s="125">
        <v>2.6875</v>
      </c>
      <c r="AM38" s="125">
        <v>3</v>
      </c>
      <c r="AN38" s="125">
        <v>0</v>
      </c>
      <c r="AO38" s="125">
        <v>5</v>
      </c>
      <c r="AP38" s="125">
        <v>4</v>
      </c>
      <c r="AQ38" s="125">
        <v>3</v>
      </c>
      <c r="AR38" s="125">
        <v>0.75</v>
      </c>
      <c r="AS38" s="125">
        <v>783936061</v>
      </c>
      <c r="AT38" s="125">
        <v>215882189.5</v>
      </c>
      <c r="AU38" s="125">
        <v>2014852385.6666667</v>
      </c>
      <c r="AV38" s="125">
        <v>1749429363</v>
      </c>
      <c r="AW38" s="125">
        <v>4764099999.166667</v>
      </c>
      <c r="AX38" s="125">
        <v>627463250</v>
      </c>
    </row>
    <row r="39" spans="1:50" x14ac:dyDescent="0.25">
      <c r="C39" t="s">
        <v>395</v>
      </c>
      <c r="D39">
        <v>1039</v>
      </c>
      <c r="E39" t="s">
        <v>440</v>
      </c>
      <c r="F39" s="125">
        <v>50</v>
      </c>
      <c r="G39" s="125">
        <v>40</v>
      </c>
      <c r="H39" s="125">
        <v>50</v>
      </c>
      <c r="I39" s="125">
        <v>50</v>
      </c>
      <c r="J39" s="125">
        <v>47.5</v>
      </c>
      <c r="K39" s="125">
        <v>0.95</v>
      </c>
      <c r="L39" s="125">
        <v>50</v>
      </c>
      <c r="M39" s="125">
        <v>40</v>
      </c>
      <c r="N39" s="125">
        <v>50</v>
      </c>
      <c r="O39" s="125">
        <v>0</v>
      </c>
      <c r="P39" s="125">
        <v>35</v>
      </c>
      <c r="Q39" s="125">
        <v>0.7</v>
      </c>
      <c r="R39" s="125">
        <v>99415517</v>
      </c>
      <c r="S39" s="125">
        <v>100000000</v>
      </c>
      <c r="T39" s="125">
        <v>110000000</v>
      </c>
      <c r="U39" s="125">
        <v>146749986</v>
      </c>
      <c r="V39" s="125">
        <v>456165503</v>
      </c>
      <c r="W39" s="125"/>
      <c r="AA39" s="125"/>
      <c r="AB39" s="144">
        <v>1</v>
      </c>
      <c r="AC39" s="144">
        <v>8</v>
      </c>
      <c r="AD39" t="s">
        <v>395</v>
      </c>
      <c r="AE39" s="155">
        <v>1039</v>
      </c>
      <c r="AF39" t="s">
        <v>440</v>
      </c>
      <c r="AG39" s="125">
        <v>50</v>
      </c>
      <c r="AH39" s="125">
        <v>40</v>
      </c>
      <c r="AI39" s="125">
        <v>50</v>
      </c>
      <c r="AJ39" s="125">
        <v>50</v>
      </c>
      <c r="AK39" s="125">
        <v>47.5</v>
      </c>
      <c r="AL39" s="125">
        <v>0.95</v>
      </c>
      <c r="AM39" s="125">
        <v>50</v>
      </c>
      <c r="AN39" s="125">
        <v>40</v>
      </c>
      <c r="AO39" s="125">
        <v>50</v>
      </c>
      <c r="AP39" s="125">
        <v>0</v>
      </c>
      <c r="AQ39" s="125">
        <v>35</v>
      </c>
      <c r="AR39" s="125">
        <v>0.7</v>
      </c>
      <c r="AS39" s="125">
        <v>99415517</v>
      </c>
      <c r="AT39" s="125">
        <v>100000000</v>
      </c>
      <c r="AU39" s="125">
        <v>110000000</v>
      </c>
      <c r="AV39" s="125">
        <v>146749986</v>
      </c>
      <c r="AW39" s="125">
        <v>456165503</v>
      </c>
      <c r="AX39" s="125"/>
    </row>
    <row r="40" spans="1:50" x14ac:dyDescent="0.25">
      <c r="C40" t="s">
        <v>392</v>
      </c>
      <c r="D40">
        <v>1039</v>
      </c>
      <c r="E40" t="s">
        <v>440</v>
      </c>
      <c r="F40" s="125">
        <v>10000</v>
      </c>
      <c r="G40" s="125">
        <v>11800</v>
      </c>
      <c r="H40" s="125">
        <v>0</v>
      </c>
      <c r="I40" s="125">
        <v>10000</v>
      </c>
      <c r="J40" s="125">
        <v>7950</v>
      </c>
      <c r="K40" s="125">
        <v>0.79500000000000004</v>
      </c>
      <c r="L40" s="125">
        <v>11500</v>
      </c>
      <c r="M40" s="125">
        <v>12000</v>
      </c>
      <c r="N40" s="125">
        <v>0</v>
      </c>
      <c r="O40" s="125">
        <v>10000</v>
      </c>
      <c r="P40" s="125">
        <v>8375</v>
      </c>
      <c r="Q40" s="125">
        <v>0.83750000000000002</v>
      </c>
      <c r="R40" s="125">
        <v>330000000</v>
      </c>
      <c r="S40" s="125">
        <v>500000000</v>
      </c>
      <c r="T40" s="125">
        <v>0</v>
      </c>
      <c r="U40" s="125">
        <v>494502953</v>
      </c>
      <c r="V40" s="125">
        <v>1324502953</v>
      </c>
      <c r="W40" s="125"/>
      <c r="AA40" s="125"/>
      <c r="AB40" s="144">
        <v>1</v>
      </c>
      <c r="AC40" s="144">
        <v>8</v>
      </c>
      <c r="AD40" t="s">
        <v>392</v>
      </c>
      <c r="AE40" s="155">
        <v>1039</v>
      </c>
      <c r="AF40" t="s">
        <v>440</v>
      </c>
      <c r="AG40" s="125">
        <v>10000</v>
      </c>
      <c r="AH40" s="125">
        <v>11800</v>
      </c>
      <c r="AI40" s="125">
        <v>0</v>
      </c>
      <c r="AJ40" s="125">
        <v>10000</v>
      </c>
      <c r="AK40" s="125">
        <v>7950</v>
      </c>
      <c r="AL40" s="125">
        <v>0.79500000000000004</v>
      </c>
      <c r="AM40" s="125">
        <v>11500</v>
      </c>
      <c r="AN40" s="125">
        <v>12000</v>
      </c>
      <c r="AO40" s="125">
        <v>0</v>
      </c>
      <c r="AP40" s="125">
        <v>10000</v>
      </c>
      <c r="AQ40" s="125">
        <v>8375</v>
      </c>
      <c r="AR40" s="125">
        <v>0.83750000000000002</v>
      </c>
      <c r="AS40" s="125">
        <v>330000000</v>
      </c>
      <c r="AT40" s="125">
        <v>500000000</v>
      </c>
      <c r="AU40" s="125">
        <v>0</v>
      </c>
      <c r="AV40" s="125">
        <v>494502953</v>
      </c>
      <c r="AW40" s="125">
        <v>1324502953</v>
      </c>
      <c r="AX40" s="125"/>
    </row>
    <row r="41" spans="1:50" x14ac:dyDescent="0.25">
      <c r="C41" t="s">
        <v>384</v>
      </c>
      <c r="D41">
        <v>1039</v>
      </c>
      <c r="E41" t="s">
        <v>440</v>
      </c>
      <c r="F41" s="125">
        <v>3000</v>
      </c>
      <c r="G41" s="125">
        <v>3000</v>
      </c>
      <c r="H41" s="125">
        <v>3000</v>
      </c>
      <c r="I41" s="125">
        <v>3000</v>
      </c>
      <c r="J41" s="125">
        <v>3000</v>
      </c>
      <c r="K41" s="125">
        <v>1</v>
      </c>
      <c r="L41" s="125">
        <v>3000</v>
      </c>
      <c r="M41" s="125">
        <v>3000</v>
      </c>
      <c r="N41" s="125">
        <v>3000</v>
      </c>
      <c r="O41" s="125">
        <v>0</v>
      </c>
      <c r="P41" s="125">
        <v>2250</v>
      </c>
      <c r="Q41" s="125">
        <v>0.75</v>
      </c>
      <c r="R41" s="125">
        <v>355000000</v>
      </c>
      <c r="S41" s="125">
        <v>332400000</v>
      </c>
      <c r="T41" s="125">
        <v>83333333.333333328</v>
      </c>
      <c r="U41" s="125">
        <v>147946146</v>
      </c>
      <c r="V41" s="125">
        <v>918679479.33333337</v>
      </c>
      <c r="W41" s="125"/>
      <c r="AA41" s="125"/>
      <c r="AB41" s="144">
        <v>1</v>
      </c>
      <c r="AC41" s="144">
        <v>8</v>
      </c>
      <c r="AD41" t="s">
        <v>384</v>
      </c>
      <c r="AE41" s="155">
        <v>1039</v>
      </c>
      <c r="AF41" t="s">
        <v>440</v>
      </c>
      <c r="AG41" s="125">
        <v>3000</v>
      </c>
      <c r="AH41" s="125">
        <v>3000</v>
      </c>
      <c r="AI41" s="125">
        <v>3000</v>
      </c>
      <c r="AJ41" s="125">
        <v>3000</v>
      </c>
      <c r="AK41" s="125">
        <v>3000</v>
      </c>
      <c r="AL41" s="125">
        <v>1</v>
      </c>
      <c r="AM41" s="125">
        <v>3000</v>
      </c>
      <c r="AN41" s="125">
        <v>3000</v>
      </c>
      <c r="AO41" s="125">
        <v>3000</v>
      </c>
      <c r="AP41" s="125">
        <v>0</v>
      </c>
      <c r="AQ41" s="125">
        <v>2250</v>
      </c>
      <c r="AR41" s="125">
        <v>0.75</v>
      </c>
      <c r="AS41" s="125">
        <v>355000000</v>
      </c>
      <c r="AT41" s="125">
        <v>332400000</v>
      </c>
      <c r="AU41" s="125">
        <v>83333333.333333328</v>
      </c>
      <c r="AV41" s="125">
        <v>147946146</v>
      </c>
      <c r="AW41" s="125">
        <v>918679479.33333337</v>
      </c>
      <c r="AX41" s="125"/>
    </row>
    <row r="42" spans="1:50" x14ac:dyDescent="0.25">
      <c r="C42" t="s">
        <v>390</v>
      </c>
      <c r="D42">
        <v>1039</v>
      </c>
      <c r="E42" t="s">
        <v>440</v>
      </c>
      <c r="F42" s="125">
        <v>2500</v>
      </c>
      <c r="G42" s="125">
        <v>2765</v>
      </c>
      <c r="H42" s="125">
        <v>2500</v>
      </c>
      <c r="I42" s="125">
        <v>2500</v>
      </c>
      <c r="J42" s="125">
        <v>2566.25</v>
      </c>
      <c r="K42" s="125">
        <v>1.0265</v>
      </c>
      <c r="L42" s="125">
        <v>2500</v>
      </c>
      <c r="M42" s="125">
        <v>2700</v>
      </c>
      <c r="N42" s="125">
        <v>2500</v>
      </c>
      <c r="O42" s="125">
        <v>0</v>
      </c>
      <c r="P42" s="125">
        <v>1925</v>
      </c>
      <c r="Q42" s="125">
        <v>0.77</v>
      </c>
      <c r="R42" s="125">
        <v>55000000</v>
      </c>
      <c r="S42" s="125">
        <v>144990000</v>
      </c>
      <c r="T42" s="125">
        <v>117969472</v>
      </c>
      <c r="U42" s="125">
        <v>147946146</v>
      </c>
      <c r="V42" s="125">
        <v>465905618</v>
      </c>
      <c r="W42" s="125"/>
      <c r="AA42" s="125"/>
      <c r="AB42" s="144">
        <v>1</v>
      </c>
      <c r="AC42" s="144">
        <v>8</v>
      </c>
      <c r="AD42" t="s">
        <v>390</v>
      </c>
      <c r="AE42" s="155">
        <v>1039</v>
      </c>
      <c r="AF42" t="s">
        <v>440</v>
      </c>
      <c r="AG42" s="125">
        <v>2500</v>
      </c>
      <c r="AH42" s="125">
        <v>2765</v>
      </c>
      <c r="AI42" s="125">
        <v>2500</v>
      </c>
      <c r="AJ42" s="125">
        <v>2500</v>
      </c>
      <c r="AK42" s="125">
        <v>2566.25</v>
      </c>
      <c r="AL42" s="125">
        <v>1.0265</v>
      </c>
      <c r="AM42" s="125">
        <v>2500</v>
      </c>
      <c r="AN42" s="125">
        <v>2700</v>
      </c>
      <c r="AO42" s="125">
        <v>2500</v>
      </c>
      <c r="AP42" s="125">
        <v>0</v>
      </c>
      <c r="AQ42" s="125">
        <v>1925</v>
      </c>
      <c r="AR42" s="125">
        <v>0.77</v>
      </c>
      <c r="AS42" s="125">
        <v>55000000</v>
      </c>
      <c r="AT42" s="125">
        <v>144990000</v>
      </c>
      <c r="AU42" s="125">
        <v>117969472</v>
      </c>
      <c r="AV42" s="125">
        <v>147946146</v>
      </c>
      <c r="AW42" s="125">
        <v>465905618</v>
      </c>
      <c r="AX42" s="125"/>
    </row>
    <row r="43" spans="1:50" x14ac:dyDescent="0.25">
      <c r="B43">
        <v>10</v>
      </c>
      <c r="C43" t="s">
        <v>396</v>
      </c>
      <c r="D43">
        <v>1040</v>
      </c>
      <c r="E43" t="s">
        <v>440</v>
      </c>
      <c r="F43" s="125">
        <v>0</v>
      </c>
      <c r="G43" s="125">
        <v>0</v>
      </c>
      <c r="H43" s="125">
        <v>0</v>
      </c>
      <c r="I43" s="125">
        <v>0</v>
      </c>
      <c r="J43" s="125">
        <v>0</v>
      </c>
      <c r="K43" s="125">
        <v>0</v>
      </c>
      <c r="L43" s="125">
        <v>0</v>
      </c>
      <c r="M43" s="125">
        <v>0</v>
      </c>
      <c r="N43" s="125">
        <v>0</v>
      </c>
      <c r="O43" s="125">
        <v>0</v>
      </c>
      <c r="P43" s="125">
        <v>0</v>
      </c>
      <c r="Q43" s="125">
        <v>0</v>
      </c>
      <c r="R43" s="125">
        <v>0</v>
      </c>
      <c r="S43" s="125">
        <v>0</v>
      </c>
      <c r="T43" s="125">
        <v>0</v>
      </c>
      <c r="U43" s="125"/>
      <c r="V43" s="125">
        <v>0</v>
      </c>
      <c r="W43" s="125"/>
      <c r="AA43" s="125"/>
      <c r="AB43" s="144">
        <v>1</v>
      </c>
      <c r="AC43" s="144">
        <v>10</v>
      </c>
      <c r="AD43" t="s">
        <v>396</v>
      </c>
      <c r="AE43" s="155">
        <v>1040</v>
      </c>
      <c r="AF43" t="s">
        <v>440</v>
      </c>
      <c r="AG43" s="125">
        <v>0</v>
      </c>
      <c r="AH43" s="125">
        <v>0</v>
      </c>
      <c r="AI43" s="125">
        <v>0</v>
      </c>
      <c r="AJ43" s="125">
        <v>0</v>
      </c>
      <c r="AK43" s="125">
        <v>0</v>
      </c>
      <c r="AL43" s="125">
        <v>0</v>
      </c>
      <c r="AM43" s="125">
        <v>0</v>
      </c>
      <c r="AN43" s="125">
        <v>0</v>
      </c>
      <c r="AO43" s="125">
        <v>0</v>
      </c>
      <c r="AP43" s="125">
        <v>0</v>
      </c>
      <c r="AQ43" s="125">
        <v>0</v>
      </c>
      <c r="AR43" s="125">
        <v>0</v>
      </c>
      <c r="AS43" s="125">
        <v>0</v>
      </c>
      <c r="AT43" s="125">
        <v>0</v>
      </c>
      <c r="AU43" s="125">
        <v>0</v>
      </c>
      <c r="AV43" s="125"/>
      <c r="AW43" s="125">
        <v>0</v>
      </c>
      <c r="AX43" s="125"/>
    </row>
    <row r="44" spans="1:50" x14ac:dyDescent="0.25">
      <c r="B44">
        <v>15</v>
      </c>
      <c r="C44" t="s">
        <v>397</v>
      </c>
      <c r="D44">
        <v>1041</v>
      </c>
      <c r="E44" t="s">
        <v>574</v>
      </c>
      <c r="F44" s="125">
        <v>200</v>
      </c>
      <c r="G44" s="125">
        <v>0</v>
      </c>
      <c r="H44" s="125">
        <v>285</v>
      </c>
      <c r="I44" s="125">
        <v>0</v>
      </c>
      <c r="J44" s="125">
        <v>485</v>
      </c>
      <c r="K44" s="125">
        <v>2.4249999999999998</v>
      </c>
      <c r="L44" s="125">
        <v>200</v>
      </c>
      <c r="M44" s="125">
        <v>0</v>
      </c>
      <c r="N44" s="125">
        <v>285</v>
      </c>
      <c r="O44" s="125">
        <v>0</v>
      </c>
      <c r="P44" s="125">
        <v>485</v>
      </c>
      <c r="Q44" s="125">
        <v>2.4249999999999998</v>
      </c>
      <c r="R44" s="125">
        <v>40000000</v>
      </c>
      <c r="S44" s="125">
        <v>0</v>
      </c>
      <c r="T44" s="125">
        <v>50000000</v>
      </c>
      <c r="U44" s="125"/>
      <c r="V44" s="125">
        <v>90000000</v>
      </c>
      <c r="W44" s="125"/>
      <c r="AA44" s="125"/>
      <c r="AB44" s="144">
        <v>1</v>
      </c>
      <c r="AC44" s="144">
        <v>15</v>
      </c>
      <c r="AD44" t="s">
        <v>397</v>
      </c>
      <c r="AE44" s="155">
        <v>1041</v>
      </c>
      <c r="AF44" t="s">
        <v>574</v>
      </c>
      <c r="AG44" s="125">
        <v>200</v>
      </c>
      <c r="AH44" s="125">
        <v>0</v>
      </c>
      <c r="AI44" s="125">
        <v>285</v>
      </c>
      <c r="AJ44" s="125">
        <v>0</v>
      </c>
      <c r="AK44" s="125">
        <v>485</v>
      </c>
      <c r="AL44" s="125">
        <v>2.4249999999999998</v>
      </c>
      <c r="AM44" s="125">
        <v>200</v>
      </c>
      <c r="AN44" s="125">
        <v>0</v>
      </c>
      <c r="AO44" s="125">
        <v>285</v>
      </c>
      <c r="AP44" s="125">
        <v>0</v>
      </c>
      <c r="AQ44" s="125">
        <v>485</v>
      </c>
      <c r="AR44" s="125">
        <v>2.4249999999999998</v>
      </c>
      <c r="AS44" s="125">
        <v>40000000</v>
      </c>
      <c r="AT44" s="125">
        <v>0</v>
      </c>
      <c r="AU44" s="125">
        <v>50000000</v>
      </c>
      <c r="AV44" s="125"/>
      <c r="AW44" s="125">
        <v>90000000</v>
      </c>
      <c r="AX44" s="125"/>
    </row>
    <row r="45" spans="1:50" x14ac:dyDescent="0.25">
      <c r="C45" t="s">
        <v>398</v>
      </c>
      <c r="D45">
        <v>1041</v>
      </c>
      <c r="E45" t="s">
        <v>440</v>
      </c>
      <c r="F45" s="125">
        <v>1000</v>
      </c>
      <c r="G45" s="125">
        <v>1500</v>
      </c>
      <c r="H45" s="125">
        <v>0</v>
      </c>
      <c r="I45" s="125">
        <v>0</v>
      </c>
      <c r="J45" s="125">
        <v>625</v>
      </c>
      <c r="K45" s="125">
        <v>0.625</v>
      </c>
      <c r="L45" s="125">
        <v>1500</v>
      </c>
      <c r="M45" s="125">
        <v>2357</v>
      </c>
      <c r="N45" s="125">
        <v>0</v>
      </c>
      <c r="O45" s="125">
        <v>0</v>
      </c>
      <c r="P45" s="125">
        <v>964.25</v>
      </c>
      <c r="Q45" s="125">
        <v>0.96425000000000005</v>
      </c>
      <c r="R45" s="125">
        <v>200000000</v>
      </c>
      <c r="S45" s="125">
        <v>99999980</v>
      </c>
      <c r="T45" s="125">
        <v>0</v>
      </c>
      <c r="U45" s="125"/>
      <c r="V45" s="125">
        <v>299999980</v>
      </c>
      <c r="W45" s="125"/>
      <c r="AA45" s="125"/>
      <c r="AB45" s="144">
        <v>1</v>
      </c>
      <c r="AC45" s="144">
        <v>15</v>
      </c>
      <c r="AD45" t="s">
        <v>398</v>
      </c>
      <c r="AE45" s="155">
        <v>1041</v>
      </c>
      <c r="AF45" t="s">
        <v>440</v>
      </c>
      <c r="AG45" s="125">
        <v>1000</v>
      </c>
      <c r="AH45" s="125">
        <v>1500</v>
      </c>
      <c r="AI45" s="125">
        <v>0</v>
      </c>
      <c r="AJ45" s="125">
        <v>0</v>
      </c>
      <c r="AK45" s="125">
        <v>625</v>
      </c>
      <c r="AL45" s="125">
        <v>0.625</v>
      </c>
      <c r="AM45" s="125">
        <v>1500</v>
      </c>
      <c r="AN45" s="125">
        <v>2357</v>
      </c>
      <c r="AO45" s="125">
        <v>0</v>
      </c>
      <c r="AP45" s="125">
        <v>0</v>
      </c>
      <c r="AQ45" s="125">
        <v>964.25</v>
      </c>
      <c r="AR45" s="125">
        <v>0.96425000000000005</v>
      </c>
      <c r="AS45" s="125">
        <v>200000000</v>
      </c>
      <c r="AT45" s="125">
        <v>99999980</v>
      </c>
      <c r="AU45" s="125">
        <v>0</v>
      </c>
      <c r="AV45" s="125"/>
      <c r="AW45" s="125">
        <v>299999980</v>
      </c>
      <c r="AX45" s="125"/>
    </row>
    <row r="46" spans="1:50" x14ac:dyDescent="0.25">
      <c r="A46">
        <v>2</v>
      </c>
      <c r="B46">
        <v>17</v>
      </c>
      <c r="C46" t="s">
        <v>399</v>
      </c>
      <c r="D46">
        <v>1042</v>
      </c>
      <c r="E46" t="s">
        <v>440</v>
      </c>
      <c r="F46" s="125">
        <v>500</v>
      </c>
      <c r="G46" s="125">
        <v>2000</v>
      </c>
      <c r="H46" s="125">
        <v>500</v>
      </c>
      <c r="I46" s="125">
        <v>500</v>
      </c>
      <c r="J46" s="125">
        <v>875</v>
      </c>
      <c r="K46" s="125">
        <v>1.75</v>
      </c>
      <c r="L46" s="125">
        <v>1000</v>
      </c>
      <c r="M46" s="125">
        <v>2000</v>
      </c>
      <c r="N46" s="125">
        <v>500</v>
      </c>
      <c r="O46" s="125">
        <v>0</v>
      </c>
      <c r="P46" s="125">
        <v>875</v>
      </c>
      <c r="Q46" s="125">
        <v>1.75</v>
      </c>
      <c r="R46" s="125">
        <v>67600000</v>
      </c>
      <c r="S46" s="125">
        <v>1736640909</v>
      </c>
      <c r="T46" s="125">
        <v>77250000</v>
      </c>
      <c r="U46" s="125">
        <v>251515416.66666701</v>
      </c>
      <c r="V46" s="125">
        <v>2133006325.666667</v>
      </c>
      <c r="W46" s="125"/>
      <c r="AA46" s="125"/>
      <c r="AB46" s="144">
        <v>2</v>
      </c>
      <c r="AC46" s="144">
        <v>17</v>
      </c>
      <c r="AD46" t="s">
        <v>399</v>
      </c>
      <c r="AE46" s="155">
        <v>1042</v>
      </c>
      <c r="AF46" t="s">
        <v>440</v>
      </c>
      <c r="AG46" s="125">
        <v>500</v>
      </c>
      <c r="AH46" s="125">
        <v>2000</v>
      </c>
      <c r="AI46" s="125">
        <v>500</v>
      </c>
      <c r="AJ46" s="125">
        <v>500</v>
      </c>
      <c r="AK46" s="125">
        <v>875</v>
      </c>
      <c r="AL46" s="125">
        <v>1.75</v>
      </c>
      <c r="AM46" s="125">
        <v>1000</v>
      </c>
      <c r="AN46" s="125">
        <v>2000</v>
      </c>
      <c r="AO46" s="125">
        <v>500</v>
      </c>
      <c r="AP46" s="125">
        <v>0</v>
      </c>
      <c r="AQ46" s="125">
        <v>875</v>
      </c>
      <c r="AR46" s="125">
        <v>1.75</v>
      </c>
      <c r="AS46" s="125">
        <v>67600000</v>
      </c>
      <c r="AT46" s="125">
        <v>1736640909</v>
      </c>
      <c r="AU46" s="125">
        <v>77250000</v>
      </c>
      <c r="AV46" s="125">
        <v>251515416.66666701</v>
      </c>
      <c r="AW46" s="125">
        <v>2133006325.666667</v>
      </c>
      <c r="AX46" s="125"/>
    </row>
    <row r="47" spans="1:50" x14ac:dyDescent="0.25">
      <c r="C47" t="s">
        <v>401</v>
      </c>
      <c r="D47">
        <v>1042</v>
      </c>
      <c r="E47" t="s">
        <v>440</v>
      </c>
      <c r="F47" s="125">
        <v>10</v>
      </c>
      <c r="G47" s="125">
        <v>10</v>
      </c>
      <c r="H47" s="125">
        <v>10</v>
      </c>
      <c r="I47" s="125">
        <v>10</v>
      </c>
      <c r="J47" s="125">
        <v>10</v>
      </c>
      <c r="K47" s="125">
        <v>1</v>
      </c>
      <c r="L47" s="125">
        <v>10</v>
      </c>
      <c r="M47" s="125">
        <v>10</v>
      </c>
      <c r="N47" s="125">
        <v>10</v>
      </c>
      <c r="O47" s="125">
        <v>0</v>
      </c>
      <c r="P47" s="125">
        <v>7.5</v>
      </c>
      <c r="Q47" s="125">
        <v>0.75</v>
      </c>
      <c r="R47" s="125">
        <v>350000000</v>
      </c>
      <c r="S47" s="125">
        <v>180610700</v>
      </c>
      <c r="T47" s="125">
        <v>49250000</v>
      </c>
      <c r="U47" s="125">
        <v>200000000</v>
      </c>
      <c r="V47" s="125">
        <v>779860700</v>
      </c>
      <c r="W47" s="125"/>
      <c r="AA47" s="125"/>
      <c r="AB47" s="144">
        <v>2</v>
      </c>
      <c r="AC47" s="144">
        <v>17</v>
      </c>
      <c r="AD47" t="s">
        <v>401</v>
      </c>
      <c r="AE47" s="155">
        <v>1042</v>
      </c>
      <c r="AF47" t="s">
        <v>440</v>
      </c>
      <c r="AG47" s="125">
        <v>10</v>
      </c>
      <c r="AH47" s="125">
        <v>10</v>
      </c>
      <c r="AI47" s="125">
        <v>10</v>
      </c>
      <c r="AJ47" s="125">
        <v>10</v>
      </c>
      <c r="AK47" s="125">
        <v>10</v>
      </c>
      <c r="AL47" s="125">
        <v>1</v>
      </c>
      <c r="AM47" s="125">
        <v>10</v>
      </c>
      <c r="AN47" s="125">
        <v>10</v>
      </c>
      <c r="AO47" s="125">
        <v>10</v>
      </c>
      <c r="AP47" s="125">
        <v>0</v>
      </c>
      <c r="AQ47" s="125">
        <v>7.5</v>
      </c>
      <c r="AR47" s="125">
        <v>0.75</v>
      </c>
      <c r="AS47" s="125">
        <v>350000000</v>
      </c>
      <c r="AT47" s="125">
        <v>180610700</v>
      </c>
      <c r="AU47" s="125">
        <v>49250000</v>
      </c>
      <c r="AV47" s="125">
        <v>200000000</v>
      </c>
      <c r="AW47" s="125">
        <v>779860700</v>
      </c>
      <c r="AX47" s="125"/>
    </row>
    <row r="48" spans="1:50" x14ac:dyDescent="0.25">
      <c r="C48" t="s">
        <v>407</v>
      </c>
      <c r="D48">
        <v>1042</v>
      </c>
      <c r="E48" t="s">
        <v>440</v>
      </c>
      <c r="F48" s="125">
        <v>0</v>
      </c>
      <c r="G48" s="125">
        <v>0</v>
      </c>
      <c r="H48" s="125">
        <v>0</v>
      </c>
      <c r="I48" s="125">
        <v>0</v>
      </c>
      <c r="J48" s="125">
        <v>0</v>
      </c>
      <c r="K48" s="125">
        <v>0</v>
      </c>
      <c r="L48" s="125">
        <v>0</v>
      </c>
      <c r="M48" s="125">
        <v>0</v>
      </c>
      <c r="N48" s="125">
        <v>0</v>
      </c>
      <c r="O48" s="125">
        <v>0</v>
      </c>
      <c r="P48" s="125">
        <v>0</v>
      </c>
      <c r="Q48" s="125">
        <v>0</v>
      </c>
      <c r="R48" s="125">
        <v>0</v>
      </c>
      <c r="S48" s="125">
        <v>0</v>
      </c>
      <c r="T48" s="125"/>
      <c r="U48" s="125"/>
      <c r="V48" s="125">
        <v>0</v>
      </c>
      <c r="W48" s="125"/>
      <c r="AA48" s="125"/>
      <c r="AB48" s="144">
        <v>2</v>
      </c>
      <c r="AC48" s="144">
        <v>17</v>
      </c>
      <c r="AD48" t="s">
        <v>407</v>
      </c>
      <c r="AE48" s="155">
        <v>1042</v>
      </c>
      <c r="AF48" t="s">
        <v>440</v>
      </c>
      <c r="AG48" s="125">
        <v>0</v>
      </c>
      <c r="AH48" s="125">
        <v>0</v>
      </c>
      <c r="AI48" s="125">
        <v>0</v>
      </c>
      <c r="AJ48" s="125">
        <v>0</v>
      </c>
      <c r="AK48" s="125">
        <v>0</v>
      </c>
      <c r="AL48" s="125">
        <v>0</v>
      </c>
      <c r="AM48" s="125">
        <v>0</v>
      </c>
      <c r="AN48" s="125">
        <v>0</v>
      </c>
      <c r="AO48" s="125">
        <v>0</v>
      </c>
      <c r="AP48" s="125">
        <v>0</v>
      </c>
      <c r="AQ48" s="125">
        <v>0</v>
      </c>
      <c r="AR48" s="125">
        <v>0</v>
      </c>
      <c r="AS48" s="125">
        <v>0</v>
      </c>
      <c r="AT48" s="125">
        <v>0</v>
      </c>
      <c r="AU48" s="125"/>
      <c r="AV48" s="125"/>
      <c r="AW48" s="125">
        <v>0</v>
      </c>
      <c r="AX48" s="125"/>
    </row>
    <row r="49" spans="2:50" x14ac:dyDescent="0.25">
      <c r="C49" t="s">
        <v>403</v>
      </c>
      <c r="D49">
        <v>1042</v>
      </c>
      <c r="E49" t="s">
        <v>440</v>
      </c>
      <c r="F49" s="125">
        <v>500</v>
      </c>
      <c r="G49" s="125">
        <v>2000</v>
      </c>
      <c r="H49" s="125">
        <v>200</v>
      </c>
      <c r="I49" s="125">
        <v>200</v>
      </c>
      <c r="J49" s="125">
        <v>725</v>
      </c>
      <c r="K49" s="125">
        <v>1.45</v>
      </c>
      <c r="L49" s="125">
        <v>1000</v>
      </c>
      <c r="M49" s="125">
        <v>2000</v>
      </c>
      <c r="N49" s="125">
        <v>200</v>
      </c>
      <c r="O49" s="125">
        <v>0</v>
      </c>
      <c r="P49" s="125">
        <v>800</v>
      </c>
      <c r="Q49" s="125">
        <v>1.6</v>
      </c>
      <c r="R49" s="125">
        <v>138656300</v>
      </c>
      <c r="S49" s="125">
        <v>499423915</v>
      </c>
      <c r="T49" s="125">
        <v>44000000</v>
      </c>
      <c r="U49" s="125">
        <v>175000000</v>
      </c>
      <c r="V49" s="125">
        <v>857080215</v>
      </c>
      <c r="W49" s="125"/>
      <c r="AA49" s="125"/>
      <c r="AB49" s="144">
        <v>2</v>
      </c>
      <c r="AC49" s="144">
        <v>17</v>
      </c>
      <c r="AD49" t="s">
        <v>403</v>
      </c>
      <c r="AE49" s="155">
        <v>1042</v>
      </c>
      <c r="AF49" t="s">
        <v>440</v>
      </c>
      <c r="AG49" s="125">
        <v>500</v>
      </c>
      <c r="AH49" s="125">
        <v>2000</v>
      </c>
      <c r="AI49" s="125">
        <v>200</v>
      </c>
      <c r="AJ49" s="125">
        <v>200</v>
      </c>
      <c r="AK49" s="125">
        <v>725</v>
      </c>
      <c r="AL49" s="125">
        <v>1.45</v>
      </c>
      <c r="AM49" s="125">
        <v>1000</v>
      </c>
      <c r="AN49" s="125">
        <v>2000</v>
      </c>
      <c r="AO49" s="125">
        <v>200</v>
      </c>
      <c r="AP49" s="125">
        <v>0</v>
      </c>
      <c r="AQ49" s="125">
        <v>800</v>
      </c>
      <c r="AR49" s="125">
        <v>1.6</v>
      </c>
      <c r="AS49" s="125">
        <v>138656300</v>
      </c>
      <c r="AT49" s="125">
        <v>499423915</v>
      </c>
      <c r="AU49" s="125">
        <v>44000000</v>
      </c>
      <c r="AV49" s="125">
        <v>175000000</v>
      </c>
      <c r="AW49" s="125">
        <v>857080215</v>
      </c>
      <c r="AX49" s="125"/>
    </row>
    <row r="50" spans="2:50" x14ac:dyDescent="0.25">
      <c r="C50" t="s">
        <v>402</v>
      </c>
      <c r="D50">
        <v>1042</v>
      </c>
      <c r="E50" t="s">
        <v>440</v>
      </c>
      <c r="F50" s="125">
        <v>500</v>
      </c>
      <c r="G50" s="125">
        <v>2000</v>
      </c>
      <c r="H50" s="125">
        <v>500</v>
      </c>
      <c r="I50" s="125">
        <v>500</v>
      </c>
      <c r="J50" s="125">
        <v>875</v>
      </c>
      <c r="K50" s="125">
        <v>1.75</v>
      </c>
      <c r="L50" s="125">
        <v>1000</v>
      </c>
      <c r="M50" s="125">
        <v>2000</v>
      </c>
      <c r="N50" s="125">
        <v>500</v>
      </c>
      <c r="O50" s="125">
        <v>500</v>
      </c>
      <c r="P50" s="125">
        <v>1000</v>
      </c>
      <c r="Q50" s="125">
        <v>2</v>
      </c>
      <c r="R50" s="125">
        <v>100000000</v>
      </c>
      <c r="S50" s="125">
        <v>1127140909</v>
      </c>
      <c r="T50" s="125">
        <v>117500000</v>
      </c>
      <c r="U50" s="125">
        <v>208000000</v>
      </c>
      <c r="V50" s="125">
        <v>1552640909</v>
      </c>
      <c r="W50" s="125">
        <v>20900000</v>
      </c>
      <c r="AA50" s="125"/>
      <c r="AB50" s="144">
        <v>2</v>
      </c>
      <c r="AC50" s="144">
        <v>17</v>
      </c>
      <c r="AD50" t="s">
        <v>402</v>
      </c>
      <c r="AE50" s="155">
        <v>1042</v>
      </c>
      <c r="AF50" t="s">
        <v>440</v>
      </c>
      <c r="AG50" s="125">
        <v>500</v>
      </c>
      <c r="AH50" s="125">
        <v>2000</v>
      </c>
      <c r="AI50" s="125">
        <v>500</v>
      </c>
      <c r="AJ50" s="125">
        <v>500</v>
      </c>
      <c r="AK50" s="125">
        <v>875</v>
      </c>
      <c r="AL50" s="125">
        <v>1.75</v>
      </c>
      <c r="AM50" s="125">
        <v>1000</v>
      </c>
      <c r="AN50" s="125">
        <v>2000</v>
      </c>
      <c r="AO50" s="125">
        <v>500</v>
      </c>
      <c r="AP50" s="125">
        <v>500</v>
      </c>
      <c r="AQ50" s="125">
        <v>1000</v>
      </c>
      <c r="AR50" s="125">
        <v>2</v>
      </c>
      <c r="AS50" s="125">
        <v>100000000</v>
      </c>
      <c r="AT50" s="125">
        <v>1127140909</v>
      </c>
      <c r="AU50" s="125">
        <v>117500000</v>
      </c>
      <c r="AV50" s="125">
        <v>208000000</v>
      </c>
      <c r="AW50" s="125">
        <v>1552640909</v>
      </c>
      <c r="AX50" s="125">
        <v>20900000</v>
      </c>
    </row>
    <row r="51" spans="2:50" x14ac:dyDescent="0.25">
      <c r="C51" t="s">
        <v>406</v>
      </c>
      <c r="D51">
        <v>1042</v>
      </c>
      <c r="E51" t="s">
        <v>440</v>
      </c>
      <c r="F51" s="125">
        <v>200</v>
      </c>
      <c r="G51" s="125">
        <v>500</v>
      </c>
      <c r="H51" s="125">
        <v>500</v>
      </c>
      <c r="I51" s="125">
        <v>500</v>
      </c>
      <c r="J51" s="125">
        <v>425</v>
      </c>
      <c r="K51" s="125">
        <v>2.125</v>
      </c>
      <c r="L51" s="125">
        <v>200</v>
      </c>
      <c r="M51" s="125">
        <v>500</v>
      </c>
      <c r="N51" s="125">
        <v>500</v>
      </c>
      <c r="O51" s="125">
        <v>0</v>
      </c>
      <c r="P51" s="125">
        <v>300</v>
      </c>
      <c r="Q51" s="125">
        <v>1.5</v>
      </c>
      <c r="R51" s="125">
        <v>70000000</v>
      </c>
      <c r="S51" s="125">
        <v>34049244</v>
      </c>
      <c r="T51" s="125">
        <v>49250000</v>
      </c>
      <c r="U51" s="125">
        <v>175000000</v>
      </c>
      <c r="V51" s="125">
        <v>328299244</v>
      </c>
      <c r="W51" s="125"/>
      <c r="AA51" s="125"/>
      <c r="AB51" s="144">
        <v>2</v>
      </c>
      <c r="AC51" s="144">
        <v>17</v>
      </c>
      <c r="AD51" t="s">
        <v>406</v>
      </c>
      <c r="AE51" s="155">
        <v>1042</v>
      </c>
      <c r="AF51" t="s">
        <v>440</v>
      </c>
      <c r="AG51" s="125">
        <v>200</v>
      </c>
      <c r="AH51" s="125">
        <v>500</v>
      </c>
      <c r="AI51" s="125">
        <v>500</v>
      </c>
      <c r="AJ51" s="125">
        <v>500</v>
      </c>
      <c r="AK51" s="125">
        <v>425</v>
      </c>
      <c r="AL51" s="125">
        <v>2.125</v>
      </c>
      <c r="AM51" s="125">
        <v>200</v>
      </c>
      <c r="AN51" s="125">
        <v>500</v>
      </c>
      <c r="AO51" s="125">
        <v>500</v>
      </c>
      <c r="AP51" s="125">
        <v>0</v>
      </c>
      <c r="AQ51" s="125">
        <v>300</v>
      </c>
      <c r="AR51" s="125">
        <v>1.5</v>
      </c>
      <c r="AS51" s="125">
        <v>70000000</v>
      </c>
      <c r="AT51" s="125">
        <v>34049244</v>
      </c>
      <c r="AU51" s="125">
        <v>49250000</v>
      </c>
      <c r="AV51" s="125">
        <v>175000000</v>
      </c>
      <c r="AW51" s="125">
        <v>328299244</v>
      </c>
      <c r="AX51" s="125"/>
    </row>
    <row r="52" spans="2:50" x14ac:dyDescent="0.25">
      <c r="C52" t="s">
        <v>404</v>
      </c>
      <c r="D52">
        <v>1042</v>
      </c>
      <c r="E52" t="s">
        <v>440</v>
      </c>
      <c r="F52" s="125">
        <v>300</v>
      </c>
      <c r="G52" s="125">
        <v>2000</v>
      </c>
      <c r="H52" s="125">
        <v>125</v>
      </c>
      <c r="I52" s="125">
        <v>300</v>
      </c>
      <c r="J52" s="125">
        <v>681.25</v>
      </c>
      <c r="K52" s="125">
        <v>2.2708333333333335</v>
      </c>
      <c r="L52" s="125">
        <v>1000</v>
      </c>
      <c r="M52" s="125">
        <v>2000</v>
      </c>
      <c r="N52" s="125">
        <v>125</v>
      </c>
      <c r="O52" s="125">
        <v>0</v>
      </c>
      <c r="P52" s="125">
        <v>781.25</v>
      </c>
      <c r="Q52" s="125">
        <v>2.6041666666666665</v>
      </c>
      <c r="R52" s="125">
        <v>200000000</v>
      </c>
      <c r="S52" s="125">
        <v>265000000</v>
      </c>
      <c r="T52" s="125">
        <v>49250000</v>
      </c>
      <c r="U52" s="125">
        <v>176900000</v>
      </c>
      <c r="V52" s="125">
        <v>691150000</v>
      </c>
      <c r="W52" s="125"/>
      <c r="AA52" s="125"/>
      <c r="AB52" s="144">
        <v>2</v>
      </c>
      <c r="AC52" s="144">
        <v>17</v>
      </c>
      <c r="AD52" t="s">
        <v>404</v>
      </c>
      <c r="AE52" s="155">
        <v>1042</v>
      </c>
      <c r="AF52" t="s">
        <v>440</v>
      </c>
      <c r="AG52" s="125">
        <v>300</v>
      </c>
      <c r="AH52" s="125">
        <v>2000</v>
      </c>
      <c r="AI52" s="125">
        <v>125</v>
      </c>
      <c r="AJ52" s="125">
        <v>300</v>
      </c>
      <c r="AK52" s="125">
        <v>681.25</v>
      </c>
      <c r="AL52" s="125">
        <v>2.2708333333333335</v>
      </c>
      <c r="AM52" s="125">
        <v>1000</v>
      </c>
      <c r="AN52" s="125">
        <v>2000</v>
      </c>
      <c r="AO52" s="125">
        <v>125</v>
      </c>
      <c r="AP52" s="125">
        <v>0</v>
      </c>
      <c r="AQ52" s="125">
        <v>781.25</v>
      </c>
      <c r="AR52" s="125">
        <v>2.6041666666666665</v>
      </c>
      <c r="AS52" s="125">
        <v>200000000</v>
      </c>
      <c r="AT52" s="125">
        <v>265000000</v>
      </c>
      <c r="AU52" s="125">
        <v>49250000</v>
      </c>
      <c r="AV52" s="125">
        <v>176900000</v>
      </c>
      <c r="AW52" s="125">
        <v>691150000</v>
      </c>
      <c r="AX52" s="125"/>
    </row>
    <row r="53" spans="2:50" x14ac:dyDescent="0.25">
      <c r="C53" t="s">
        <v>405</v>
      </c>
      <c r="D53">
        <v>1042</v>
      </c>
      <c r="E53" t="s">
        <v>440</v>
      </c>
      <c r="F53" s="125">
        <v>500</v>
      </c>
      <c r="G53" s="125">
        <v>2000</v>
      </c>
      <c r="H53" s="125">
        <v>500</v>
      </c>
      <c r="I53" s="125">
        <v>500</v>
      </c>
      <c r="J53" s="125">
        <v>875</v>
      </c>
      <c r="K53" s="125">
        <v>1.75</v>
      </c>
      <c r="L53" s="125">
        <v>2000</v>
      </c>
      <c r="M53" s="125">
        <v>2000</v>
      </c>
      <c r="N53" s="125">
        <v>500</v>
      </c>
      <c r="O53" s="125">
        <v>0</v>
      </c>
      <c r="P53" s="125">
        <v>1125</v>
      </c>
      <c r="Q53" s="125">
        <v>2.25</v>
      </c>
      <c r="R53" s="125">
        <v>150000000</v>
      </c>
      <c r="S53" s="125">
        <v>265000000</v>
      </c>
      <c r="T53" s="125">
        <v>47300000</v>
      </c>
      <c r="U53" s="125">
        <v>257215416.66666701</v>
      </c>
      <c r="V53" s="125">
        <v>719515416.66666698</v>
      </c>
      <c r="W53" s="125">
        <v>3483333</v>
      </c>
      <c r="AA53" s="125"/>
      <c r="AB53" s="144">
        <v>2</v>
      </c>
      <c r="AC53" s="144">
        <v>17</v>
      </c>
      <c r="AD53" t="s">
        <v>405</v>
      </c>
      <c r="AE53" s="155">
        <v>1042</v>
      </c>
      <c r="AF53" t="s">
        <v>440</v>
      </c>
      <c r="AG53" s="125">
        <v>500</v>
      </c>
      <c r="AH53" s="125">
        <v>2000</v>
      </c>
      <c r="AI53" s="125">
        <v>500</v>
      </c>
      <c r="AJ53" s="125">
        <v>500</v>
      </c>
      <c r="AK53" s="125">
        <v>875</v>
      </c>
      <c r="AL53" s="125">
        <v>1.75</v>
      </c>
      <c r="AM53" s="125">
        <v>2000</v>
      </c>
      <c r="AN53" s="125">
        <v>2000</v>
      </c>
      <c r="AO53" s="125">
        <v>500</v>
      </c>
      <c r="AP53" s="125">
        <v>0</v>
      </c>
      <c r="AQ53" s="125">
        <v>1125</v>
      </c>
      <c r="AR53" s="125">
        <v>2.25</v>
      </c>
      <c r="AS53" s="125">
        <v>150000000</v>
      </c>
      <c r="AT53" s="125">
        <v>265000000</v>
      </c>
      <c r="AU53" s="125">
        <v>47300000</v>
      </c>
      <c r="AV53" s="125">
        <v>257215416.66666701</v>
      </c>
      <c r="AW53" s="125">
        <v>719515416.66666698</v>
      </c>
      <c r="AX53" s="125">
        <v>3483333</v>
      </c>
    </row>
    <row r="54" spans="2:50" x14ac:dyDescent="0.25">
      <c r="C54" t="s">
        <v>400</v>
      </c>
      <c r="D54">
        <v>1042</v>
      </c>
      <c r="E54" t="s">
        <v>440</v>
      </c>
      <c r="F54" s="125">
        <v>500</v>
      </c>
      <c r="G54" s="125">
        <v>2000</v>
      </c>
      <c r="H54" s="125">
        <v>200</v>
      </c>
      <c r="I54" s="125">
        <v>500</v>
      </c>
      <c r="J54" s="125">
        <v>800</v>
      </c>
      <c r="K54" s="125">
        <v>1.6</v>
      </c>
      <c r="L54" s="125">
        <v>1000</v>
      </c>
      <c r="M54" s="125">
        <v>2000</v>
      </c>
      <c r="N54" s="125">
        <v>200</v>
      </c>
      <c r="O54" s="125">
        <v>0</v>
      </c>
      <c r="P54" s="125">
        <v>800</v>
      </c>
      <c r="Q54" s="125">
        <v>1.6</v>
      </c>
      <c r="R54" s="125">
        <v>257400000</v>
      </c>
      <c r="S54" s="125">
        <v>356269870</v>
      </c>
      <c r="T54" s="125">
        <v>530200000</v>
      </c>
      <c r="U54" s="125">
        <v>254515416.66666701</v>
      </c>
      <c r="V54" s="125">
        <v>1398385286.666667</v>
      </c>
      <c r="W54" s="125"/>
      <c r="AA54" s="125"/>
      <c r="AB54" s="144">
        <v>2</v>
      </c>
      <c r="AC54" s="144">
        <v>17</v>
      </c>
      <c r="AD54" t="s">
        <v>400</v>
      </c>
      <c r="AE54" s="155">
        <v>1042</v>
      </c>
      <c r="AF54" t="s">
        <v>440</v>
      </c>
      <c r="AG54" s="125">
        <v>500</v>
      </c>
      <c r="AH54" s="125">
        <v>2000</v>
      </c>
      <c r="AI54" s="125">
        <v>200</v>
      </c>
      <c r="AJ54" s="125">
        <v>500</v>
      </c>
      <c r="AK54" s="125">
        <v>800</v>
      </c>
      <c r="AL54" s="125">
        <v>1.6</v>
      </c>
      <c r="AM54" s="125">
        <v>1000</v>
      </c>
      <c r="AN54" s="125">
        <v>2000</v>
      </c>
      <c r="AO54" s="125">
        <v>200</v>
      </c>
      <c r="AP54" s="125">
        <v>0</v>
      </c>
      <c r="AQ54" s="125">
        <v>800</v>
      </c>
      <c r="AR54" s="125">
        <v>1.6</v>
      </c>
      <c r="AS54" s="125">
        <v>257400000</v>
      </c>
      <c r="AT54" s="125">
        <v>356269870</v>
      </c>
      <c r="AU54" s="125">
        <v>530200000</v>
      </c>
      <c r="AV54" s="125">
        <v>254515416.66666701</v>
      </c>
      <c r="AW54" s="125">
        <v>1398385286.666667</v>
      </c>
      <c r="AX54" s="125"/>
    </row>
    <row r="55" spans="2:50" x14ac:dyDescent="0.25">
      <c r="B55">
        <v>19</v>
      </c>
      <c r="C55" t="s">
        <v>412</v>
      </c>
      <c r="D55">
        <v>1043</v>
      </c>
      <c r="E55" t="s">
        <v>440</v>
      </c>
      <c r="F55" s="125">
        <v>1930</v>
      </c>
      <c r="G55" s="125">
        <v>1930</v>
      </c>
      <c r="H55" s="125">
        <v>1930</v>
      </c>
      <c r="I55" s="125">
        <v>2977</v>
      </c>
      <c r="J55" s="125">
        <v>2191.75</v>
      </c>
      <c r="K55" s="125">
        <v>1.1356217616580311</v>
      </c>
      <c r="L55" s="125">
        <v>2000</v>
      </c>
      <c r="M55" s="125">
        <v>66398</v>
      </c>
      <c r="N55" s="125">
        <v>6755</v>
      </c>
      <c r="O55" s="125">
        <v>0</v>
      </c>
      <c r="P55" s="125">
        <v>18788.25</v>
      </c>
      <c r="Q55" s="125">
        <v>9.7348445595854916</v>
      </c>
      <c r="R55" s="125">
        <v>807076310.79999995</v>
      </c>
      <c r="S55" s="125">
        <v>134105844</v>
      </c>
      <c r="T55" s="125">
        <v>179763195</v>
      </c>
      <c r="U55" s="125">
        <v>209745788</v>
      </c>
      <c r="V55" s="125">
        <v>1330691137.8</v>
      </c>
      <c r="W55" s="125"/>
      <c r="AA55" s="125"/>
      <c r="AB55" s="144">
        <v>2</v>
      </c>
      <c r="AC55" s="144">
        <v>19</v>
      </c>
      <c r="AD55" t="s">
        <v>412</v>
      </c>
      <c r="AE55" s="155">
        <v>1043</v>
      </c>
      <c r="AF55" t="s">
        <v>440</v>
      </c>
      <c r="AG55" s="125">
        <v>1930</v>
      </c>
      <c r="AH55" s="125">
        <v>1930</v>
      </c>
      <c r="AI55" s="125">
        <v>1930</v>
      </c>
      <c r="AJ55" s="125">
        <v>2977</v>
      </c>
      <c r="AK55" s="125">
        <v>2191.75</v>
      </c>
      <c r="AL55" s="125">
        <v>1.1356217616580311</v>
      </c>
      <c r="AM55" s="125">
        <v>2000</v>
      </c>
      <c r="AN55" s="125">
        <v>66398</v>
      </c>
      <c r="AO55" s="125">
        <v>6755</v>
      </c>
      <c r="AP55" s="125">
        <v>0</v>
      </c>
      <c r="AQ55" s="125">
        <v>18788.25</v>
      </c>
      <c r="AR55" s="125">
        <v>9.7348445595854916</v>
      </c>
      <c r="AS55" s="125">
        <v>807076310.79999995</v>
      </c>
      <c r="AT55" s="125">
        <v>134105844</v>
      </c>
      <c r="AU55" s="125">
        <v>179763195</v>
      </c>
      <c r="AV55" s="125">
        <v>209745788</v>
      </c>
      <c r="AW55" s="125">
        <v>1330691137.8</v>
      </c>
      <c r="AX55" s="125"/>
    </row>
    <row r="56" spans="2:50" x14ac:dyDescent="0.25">
      <c r="C56" t="s">
        <v>411</v>
      </c>
      <c r="D56">
        <v>1043</v>
      </c>
      <c r="E56" t="s">
        <v>440</v>
      </c>
      <c r="F56" s="125">
        <v>12533</v>
      </c>
      <c r="G56" s="125">
        <v>14000</v>
      </c>
      <c r="H56" s="125">
        <v>5770</v>
      </c>
      <c r="I56" s="125">
        <v>15300</v>
      </c>
      <c r="J56" s="125">
        <v>11900.75</v>
      </c>
      <c r="K56" s="125">
        <v>0.94955317960584062</v>
      </c>
      <c r="L56" s="125">
        <v>14825</v>
      </c>
      <c r="M56" s="125">
        <v>14000</v>
      </c>
      <c r="N56" s="125">
        <v>8647</v>
      </c>
      <c r="O56" s="125">
        <v>0</v>
      </c>
      <c r="P56" s="125">
        <v>9368</v>
      </c>
      <c r="Q56" s="125">
        <v>0.74746668794382831</v>
      </c>
      <c r="R56" s="125">
        <v>3331965999.8000002</v>
      </c>
      <c r="S56" s="125">
        <v>3388115581</v>
      </c>
      <c r="T56" s="125">
        <v>4600011827</v>
      </c>
      <c r="U56" s="125">
        <v>1690000000</v>
      </c>
      <c r="V56" s="125">
        <v>13010093407.799999</v>
      </c>
      <c r="W56" s="125"/>
      <c r="AA56" s="125"/>
      <c r="AB56" s="144">
        <v>2</v>
      </c>
      <c r="AC56" s="144">
        <v>19</v>
      </c>
      <c r="AD56" t="s">
        <v>411</v>
      </c>
      <c r="AE56" s="155">
        <v>1043</v>
      </c>
      <c r="AF56" t="s">
        <v>440</v>
      </c>
      <c r="AG56" s="125">
        <v>12533</v>
      </c>
      <c r="AH56" s="125">
        <v>14000</v>
      </c>
      <c r="AI56" s="125">
        <v>5770</v>
      </c>
      <c r="AJ56" s="125">
        <v>15300</v>
      </c>
      <c r="AK56" s="125">
        <v>11900.75</v>
      </c>
      <c r="AL56" s="125">
        <v>0.94955317960584062</v>
      </c>
      <c r="AM56" s="125">
        <v>14825</v>
      </c>
      <c r="AN56" s="125">
        <v>14000</v>
      </c>
      <c r="AO56" s="125">
        <v>8647</v>
      </c>
      <c r="AP56" s="125">
        <v>0</v>
      </c>
      <c r="AQ56" s="125">
        <v>9368</v>
      </c>
      <c r="AR56" s="125">
        <v>0.74746668794382831</v>
      </c>
      <c r="AS56" s="125">
        <v>3331965999.8000002</v>
      </c>
      <c r="AT56" s="125">
        <v>3388115581</v>
      </c>
      <c r="AU56" s="125">
        <v>4600011827</v>
      </c>
      <c r="AV56" s="125">
        <v>1690000000</v>
      </c>
      <c r="AW56" s="125">
        <v>13010093407.799999</v>
      </c>
      <c r="AX56" s="125"/>
    </row>
    <row r="57" spans="2:50" x14ac:dyDescent="0.25">
      <c r="C57" t="s">
        <v>410</v>
      </c>
      <c r="D57">
        <v>1043</v>
      </c>
      <c r="E57" t="s">
        <v>440</v>
      </c>
      <c r="F57" s="125">
        <v>2.21</v>
      </c>
      <c r="G57" s="125">
        <v>8.4499999999999993</v>
      </c>
      <c r="H57" s="125">
        <v>5.39</v>
      </c>
      <c r="I57" s="125">
        <v>2.91</v>
      </c>
      <c r="J57" s="125">
        <v>4.74</v>
      </c>
      <c r="K57" s="125">
        <v>2.1447963800904977</v>
      </c>
      <c r="L57" s="125">
        <v>4.03</v>
      </c>
      <c r="M57" s="125">
        <v>8.4499999999999993</v>
      </c>
      <c r="N57" s="125">
        <v>2.63</v>
      </c>
      <c r="O57" s="125">
        <v>2.91</v>
      </c>
      <c r="P57" s="125">
        <v>4.5049999999999999</v>
      </c>
      <c r="Q57" s="125">
        <v>2.0384615384615383</v>
      </c>
      <c r="R57" s="125">
        <v>1812869999.8</v>
      </c>
      <c r="S57" s="125">
        <v>2001500000</v>
      </c>
      <c r="T57" s="125">
        <v>5653726390</v>
      </c>
      <c r="U57" s="125">
        <v>970000000</v>
      </c>
      <c r="V57" s="125">
        <v>10438096389.799999</v>
      </c>
      <c r="W57" s="125">
        <v>987387116</v>
      </c>
      <c r="AA57" s="125"/>
      <c r="AB57" s="144">
        <v>2</v>
      </c>
      <c r="AC57" s="144">
        <v>19</v>
      </c>
      <c r="AD57" t="s">
        <v>410</v>
      </c>
      <c r="AE57" s="155">
        <v>1043</v>
      </c>
      <c r="AF57" t="s">
        <v>440</v>
      </c>
      <c r="AG57" s="125">
        <v>2.21</v>
      </c>
      <c r="AH57" s="125">
        <v>8.4499999999999993</v>
      </c>
      <c r="AI57" s="125">
        <v>5.39</v>
      </c>
      <c r="AJ57" s="125">
        <v>2.91</v>
      </c>
      <c r="AK57" s="125">
        <v>4.74</v>
      </c>
      <c r="AL57" s="125">
        <v>2.1447963800904977</v>
      </c>
      <c r="AM57" s="125">
        <v>4.03</v>
      </c>
      <c r="AN57" s="125">
        <v>8.4499999999999993</v>
      </c>
      <c r="AO57" s="125">
        <v>2.63</v>
      </c>
      <c r="AP57" s="125">
        <v>2.91</v>
      </c>
      <c r="AQ57" s="125">
        <v>4.5049999999999999</v>
      </c>
      <c r="AR57" s="125">
        <v>2.0384615384615383</v>
      </c>
      <c r="AS57" s="125">
        <v>1812869999.8</v>
      </c>
      <c r="AT57" s="125">
        <v>2001500000</v>
      </c>
      <c r="AU57" s="125">
        <v>5653726390</v>
      </c>
      <c r="AV57" s="125">
        <v>970000000</v>
      </c>
      <c r="AW57" s="125">
        <v>10438096389.799999</v>
      </c>
      <c r="AX57" s="125">
        <v>987387116</v>
      </c>
    </row>
    <row r="58" spans="2:50" x14ac:dyDescent="0.25">
      <c r="C58" t="s">
        <v>408</v>
      </c>
      <c r="D58">
        <v>1043</v>
      </c>
      <c r="E58" t="s">
        <v>440</v>
      </c>
      <c r="F58" s="125">
        <v>5.52</v>
      </c>
      <c r="G58" s="125">
        <v>7.17</v>
      </c>
      <c r="H58" s="125">
        <v>4.6100000000000003</v>
      </c>
      <c r="I58" s="125">
        <v>1.88</v>
      </c>
      <c r="J58" s="125">
        <v>4.7949999999999999</v>
      </c>
      <c r="K58" s="125">
        <v>0.8686594202898551</v>
      </c>
      <c r="L58" s="125">
        <v>6.24</v>
      </c>
      <c r="M58" s="125">
        <v>7.79</v>
      </c>
      <c r="N58" s="125">
        <v>6.2</v>
      </c>
      <c r="O58" s="125">
        <v>1.88</v>
      </c>
      <c r="P58" s="125">
        <v>5.5274999999999999</v>
      </c>
      <c r="Q58" s="125">
        <v>1.0013586956521741</v>
      </c>
      <c r="R58" s="125">
        <v>8887695049.7999992</v>
      </c>
      <c r="S58" s="125">
        <v>6220515507</v>
      </c>
      <c r="T58" s="125">
        <v>7184796376</v>
      </c>
      <c r="U58" s="125">
        <v>2899000000</v>
      </c>
      <c r="V58" s="125">
        <v>25192006932.799999</v>
      </c>
      <c r="W58" s="125">
        <v>1467171794</v>
      </c>
      <c r="AA58" s="125"/>
      <c r="AB58" s="144">
        <v>2</v>
      </c>
      <c r="AC58" s="144">
        <v>19</v>
      </c>
      <c r="AD58" t="s">
        <v>408</v>
      </c>
      <c r="AE58" s="155">
        <v>1043</v>
      </c>
      <c r="AF58" t="s">
        <v>440</v>
      </c>
      <c r="AG58" s="125">
        <v>5.52</v>
      </c>
      <c r="AH58" s="125">
        <v>7.17</v>
      </c>
      <c r="AI58" s="125">
        <v>4.6100000000000003</v>
      </c>
      <c r="AJ58" s="125">
        <v>1.88</v>
      </c>
      <c r="AK58" s="125">
        <v>4.7949999999999999</v>
      </c>
      <c r="AL58" s="125">
        <v>0.8686594202898551</v>
      </c>
      <c r="AM58" s="125">
        <v>6.24</v>
      </c>
      <c r="AN58" s="125">
        <v>7.79</v>
      </c>
      <c r="AO58" s="125">
        <v>6.2</v>
      </c>
      <c r="AP58" s="125">
        <v>1.88</v>
      </c>
      <c r="AQ58" s="125">
        <v>5.5274999999999999</v>
      </c>
      <c r="AR58" s="125">
        <v>1.0013586956521741</v>
      </c>
      <c r="AS58" s="125">
        <v>8887695049.7999992</v>
      </c>
      <c r="AT58" s="125">
        <v>6220515507</v>
      </c>
      <c r="AU58" s="125">
        <v>7184796376</v>
      </c>
      <c r="AV58" s="125">
        <v>2899000000</v>
      </c>
      <c r="AW58" s="125">
        <v>25192006932.799999</v>
      </c>
      <c r="AX58" s="125">
        <v>1467171794</v>
      </c>
    </row>
    <row r="59" spans="2:50" x14ac:dyDescent="0.25">
      <c r="C59" t="s">
        <v>409</v>
      </c>
      <c r="D59">
        <v>1043</v>
      </c>
      <c r="E59" t="s">
        <v>440</v>
      </c>
      <c r="F59" s="125">
        <v>3.39</v>
      </c>
      <c r="G59" s="125">
        <v>16.53</v>
      </c>
      <c r="H59" s="125">
        <v>3.16</v>
      </c>
      <c r="I59" s="125">
        <v>1.38</v>
      </c>
      <c r="J59" s="125">
        <v>6.1150000000000002</v>
      </c>
      <c r="K59" s="125">
        <v>1.8474320241691844</v>
      </c>
      <c r="L59" s="125">
        <v>3.27</v>
      </c>
      <c r="M59" s="125">
        <v>18.079999999999998</v>
      </c>
      <c r="N59" s="125">
        <v>5.13</v>
      </c>
      <c r="O59" s="125">
        <v>1.38</v>
      </c>
      <c r="P59" s="125">
        <v>6.964999999999999</v>
      </c>
      <c r="Q59" s="125">
        <v>2.1042296072507551</v>
      </c>
      <c r="R59" s="125">
        <v>4295799089.8000002</v>
      </c>
      <c r="S59" s="125">
        <v>9864350572</v>
      </c>
      <c r="T59" s="125">
        <v>5524380312</v>
      </c>
      <c r="U59" s="125">
        <v>3033968243</v>
      </c>
      <c r="V59" s="125">
        <v>22718498216.799999</v>
      </c>
      <c r="W59" s="125">
        <v>1377478294</v>
      </c>
      <c r="AA59" s="125"/>
      <c r="AB59" s="144">
        <v>2</v>
      </c>
      <c r="AC59" s="144">
        <v>19</v>
      </c>
      <c r="AD59" t="s">
        <v>409</v>
      </c>
      <c r="AE59" s="155">
        <v>1043</v>
      </c>
      <c r="AF59" t="s">
        <v>440</v>
      </c>
      <c r="AG59" s="125">
        <v>3.39</v>
      </c>
      <c r="AH59" s="125">
        <v>16.53</v>
      </c>
      <c r="AI59" s="125">
        <v>3.16</v>
      </c>
      <c r="AJ59" s="125">
        <v>1.38</v>
      </c>
      <c r="AK59" s="125">
        <v>6.1150000000000002</v>
      </c>
      <c r="AL59" s="125">
        <v>1.8474320241691844</v>
      </c>
      <c r="AM59" s="125">
        <v>3.27</v>
      </c>
      <c r="AN59" s="125">
        <v>18.079999999999998</v>
      </c>
      <c r="AO59" s="125">
        <v>5.13</v>
      </c>
      <c r="AP59" s="125">
        <v>1.38</v>
      </c>
      <c r="AQ59" s="125">
        <v>6.964999999999999</v>
      </c>
      <c r="AR59" s="125">
        <v>2.1042296072507551</v>
      </c>
      <c r="AS59" s="125">
        <v>4295799089.8000002</v>
      </c>
      <c r="AT59" s="125">
        <v>9864350572</v>
      </c>
      <c r="AU59" s="125">
        <v>5524380312</v>
      </c>
      <c r="AV59" s="125">
        <v>3033968243</v>
      </c>
      <c r="AW59" s="125">
        <v>22718498216.799999</v>
      </c>
      <c r="AX59" s="125">
        <v>1377478294</v>
      </c>
    </row>
    <row r="60" spans="2:50" x14ac:dyDescent="0.25">
      <c r="C60" t="s">
        <v>414</v>
      </c>
      <c r="D60">
        <v>1043</v>
      </c>
      <c r="E60" t="s">
        <v>440</v>
      </c>
      <c r="F60" s="125">
        <v>1</v>
      </c>
      <c r="G60" s="125">
        <v>0</v>
      </c>
      <c r="H60" s="125">
        <v>1</v>
      </c>
      <c r="I60" s="125">
        <v>0</v>
      </c>
      <c r="J60" s="125">
        <v>0.33333333333333331</v>
      </c>
      <c r="K60" s="125">
        <v>0.33333333333333331</v>
      </c>
      <c r="L60" s="125">
        <v>1</v>
      </c>
      <c r="M60" s="125">
        <v>0</v>
      </c>
      <c r="N60" s="125">
        <v>1</v>
      </c>
      <c r="O60" s="125">
        <v>0</v>
      </c>
      <c r="P60" s="125">
        <v>0.33333333333333331</v>
      </c>
      <c r="Q60" s="125">
        <v>0.33333333333333331</v>
      </c>
      <c r="R60" s="125">
        <v>75000000</v>
      </c>
      <c r="S60" s="125">
        <v>0</v>
      </c>
      <c r="T60" s="125">
        <v>0</v>
      </c>
      <c r="U60" s="125"/>
      <c r="V60" s="125">
        <v>75000000</v>
      </c>
      <c r="W60" s="125"/>
      <c r="AA60" s="125"/>
      <c r="AB60" s="144">
        <v>2</v>
      </c>
      <c r="AC60" s="144">
        <v>19</v>
      </c>
      <c r="AD60" t="s">
        <v>414</v>
      </c>
      <c r="AE60" s="155">
        <v>1043</v>
      </c>
      <c r="AF60" t="s">
        <v>440</v>
      </c>
      <c r="AG60" s="125">
        <v>1</v>
      </c>
      <c r="AH60" s="125">
        <v>0</v>
      </c>
      <c r="AI60" s="125">
        <v>1</v>
      </c>
      <c r="AJ60" s="125">
        <v>0</v>
      </c>
      <c r="AK60" s="125">
        <v>0.33333333333333331</v>
      </c>
      <c r="AL60" s="125">
        <v>0.33333333333333331</v>
      </c>
      <c r="AM60" s="125">
        <v>1</v>
      </c>
      <c r="AN60" s="125">
        <v>0</v>
      </c>
      <c r="AO60" s="125">
        <v>1</v>
      </c>
      <c r="AP60" s="125">
        <v>0</v>
      </c>
      <c r="AQ60" s="125">
        <v>0.33333333333333331</v>
      </c>
      <c r="AR60" s="125">
        <v>0.33333333333333331</v>
      </c>
      <c r="AS60" s="125">
        <v>75000000</v>
      </c>
      <c r="AT60" s="125">
        <v>0</v>
      </c>
      <c r="AU60" s="125">
        <v>0</v>
      </c>
      <c r="AV60" s="125"/>
      <c r="AW60" s="125">
        <v>75000000</v>
      </c>
      <c r="AX60" s="125"/>
    </row>
    <row r="61" spans="2:50" x14ac:dyDescent="0.25">
      <c r="C61" t="s">
        <v>413</v>
      </c>
      <c r="D61">
        <v>1043</v>
      </c>
      <c r="E61" t="s">
        <v>440</v>
      </c>
      <c r="F61" s="125">
        <v>0</v>
      </c>
      <c r="G61" s="125">
        <v>1000</v>
      </c>
      <c r="H61" s="125">
        <v>1000</v>
      </c>
      <c r="I61" s="125">
        <v>0</v>
      </c>
      <c r="J61" s="125">
        <v>500</v>
      </c>
      <c r="K61" s="125">
        <v>0.5</v>
      </c>
      <c r="L61" s="125">
        <v>0</v>
      </c>
      <c r="M61" s="125">
        <v>1400</v>
      </c>
      <c r="N61" s="125">
        <v>1000</v>
      </c>
      <c r="O61" s="125">
        <v>0</v>
      </c>
      <c r="P61" s="125">
        <v>600</v>
      </c>
      <c r="Q61" s="125">
        <v>0.6</v>
      </c>
      <c r="R61" s="125">
        <v>80000000</v>
      </c>
      <c r="S61" s="125">
        <v>0</v>
      </c>
      <c r="T61" s="125">
        <v>50000000</v>
      </c>
      <c r="U61" s="125"/>
      <c r="V61" s="125">
        <v>130000000</v>
      </c>
      <c r="W61" s="125"/>
      <c r="AA61" s="125"/>
      <c r="AB61" s="144">
        <v>2</v>
      </c>
      <c r="AC61" s="144">
        <v>19</v>
      </c>
      <c r="AD61" t="s">
        <v>413</v>
      </c>
      <c r="AE61" s="155">
        <v>1043</v>
      </c>
      <c r="AF61" t="s">
        <v>440</v>
      </c>
      <c r="AG61" s="125">
        <v>0</v>
      </c>
      <c r="AH61" s="125">
        <v>1000</v>
      </c>
      <c r="AI61" s="125">
        <v>1000</v>
      </c>
      <c r="AJ61" s="125">
        <v>0</v>
      </c>
      <c r="AK61" s="125">
        <v>500</v>
      </c>
      <c r="AL61" s="125">
        <v>0.5</v>
      </c>
      <c r="AM61" s="125">
        <v>0</v>
      </c>
      <c r="AN61" s="125">
        <v>1400</v>
      </c>
      <c r="AO61" s="125">
        <v>1000</v>
      </c>
      <c r="AP61" s="125">
        <v>0</v>
      </c>
      <c r="AQ61" s="125">
        <v>600</v>
      </c>
      <c r="AR61" s="125">
        <v>0.6</v>
      </c>
      <c r="AS61" s="125">
        <v>80000000</v>
      </c>
      <c r="AT61" s="125">
        <v>0</v>
      </c>
      <c r="AU61" s="125">
        <v>50000000</v>
      </c>
      <c r="AV61" s="125"/>
      <c r="AW61" s="125">
        <v>130000000</v>
      </c>
      <c r="AX61" s="125"/>
    </row>
    <row r="62" spans="2:50" x14ac:dyDescent="0.25">
      <c r="B62">
        <v>20</v>
      </c>
      <c r="C62" t="s">
        <v>417</v>
      </c>
      <c r="D62">
        <v>1044</v>
      </c>
      <c r="E62" t="s">
        <v>440</v>
      </c>
      <c r="F62" s="125">
        <v>200</v>
      </c>
      <c r="G62" s="125">
        <v>100</v>
      </c>
      <c r="H62" s="125">
        <v>100</v>
      </c>
      <c r="I62" s="125">
        <v>0</v>
      </c>
      <c r="J62" s="125">
        <v>100</v>
      </c>
      <c r="K62" s="125">
        <v>1</v>
      </c>
      <c r="L62" s="125">
        <v>374</v>
      </c>
      <c r="M62" s="125">
        <v>108</v>
      </c>
      <c r="N62" s="125">
        <v>100</v>
      </c>
      <c r="O62" s="125">
        <v>0</v>
      </c>
      <c r="P62" s="125">
        <v>145.5</v>
      </c>
      <c r="Q62" s="125">
        <v>1.4550000000000001</v>
      </c>
      <c r="R62" s="125">
        <v>158347900</v>
      </c>
      <c r="S62" s="125">
        <v>27850000</v>
      </c>
      <c r="T62" s="125">
        <v>5570000</v>
      </c>
      <c r="U62" s="125"/>
      <c r="V62" s="125">
        <v>191767900</v>
      </c>
      <c r="W62" s="125"/>
      <c r="AA62" s="125"/>
      <c r="AB62" s="144">
        <v>2</v>
      </c>
      <c r="AC62" s="144">
        <v>20</v>
      </c>
      <c r="AD62" t="s">
        <v>417</v>
      </c>
      <c r="AE62" s="155">
        <v>1044</v>
      </c>
      <c r="AF62" t="s">
        <v>440</v>
      </c>
      <c r="AG62" s="125">
        <v>200</v>
      </c>
      <c r="AH62" s="125">
        <v>100</v>
      </c>
      <c r="AI62" s="125">
        <v>100</v>
      </c>
      <c r="AJ62" s="125">
        <v>0</v>
      </c>
      <c r="AK62" s="125">
        <v>100</v>
      </c>
      <c r="AL62" s="125">
        <v>1</v>
      </c>
      <c r="AM62" s="125">
        <v>374</v>
      </c>
      <c r="AN62" s="125">
        <v>108</v>
      </c>
      <c r="AO62" s="125">
        <v>100</v>
      </c>
      <c r="AP62" s="125">
        <v>0</v>
      </c>
      <c r="AQ62" s="125">
        <v>145.5</v>
      </c>
      <c r="AR62" s="125">
        <v>1.4550000000000001</v>
      </c>
      <c r="AS62" s="125">
        <v>158347900</v>
      </c>
      <c r="AT62" s="125">
        <v>27850000</v>
      </c>
      <c r="AU62" s="125">
        <v>5570000</v>
      </c>
      <c r="AV62" s="125"/>
      <c r="AW62" s="125">
        <v>191767900</v>
      </c>
      <c r="AX62" s="125"/>
    </row>
    <row r="63" spans="2:50" x14ac:dyDescent="0.25">
      <c r="C63" t="s">
        <v>416</v>
      </c>
      <c r="D63">
        <v>1044</v>
      </c>
      <c r="E63" t="s">
        <v>440</v>
      </c>
      <c r="F63" s="125">
        <v>1</v>
      </c>
      <c r="G63" s="125">
        <v>0</v>
      </c>
      <c r="H63" s="125">
        <v>1</v>
      </c>
      <c r="I63" s="125">
        <v>0</v>
      </c>
      <c r="J63" s="125">
        <v>0.5</v>
      </c>
      <c r="K63" s="125">
        <v>0.5</v>
      </c>
      <c r="L63" s="125">
        <v>1</v>
      </c>
      <c r="M63" s="125">
        <v>0</v>
      </c>
      <c r="N63" s="125">
        <v>1</v>
      </c>
      <c r="O63" s="125">
        <v>0</v>
      </c>
      <c r="P63" s="125">
        <v>0.5</v>
      </c>
      <c r="Q63" s="125">
        <v>0.5</v>
      </c>
      <c r="R63" s="125">
        <v>46546900</v>
      </c>
      <c r="S63" s="125">
        <v>0</v>
      </c>
      <c r="T63" s="125">
        <v>0</v>
      </c>
      <c r="U63" s="125"/>
      <c r="V63" s="125">
        <v>46546900</v>
      </c>
      <c r="W63" s="125"/>
      <c r="AA63" s="125"/>
      <c r="AB63" s="144">
        <v>2</v>
      </c>
      <c r="AC63" s="144">
        <v>20</v>
      </c>
      <c r="AD63" t="s">
        <v>416</v>
      </c>
      <c r="AE63" s="155">
        <v>1044</v>
      </c>
      <c r="AF63" t="s">
        <v>440</v>
      </c>
      <c r="AG63" s="125">
        <v>1</v>
      </c>
      <c r="AH63" s="125">
        <v>0</v>
      </c>
      <c r="AI63" s="125">
        <v>1</v>
      </c>
      <c r="AJ63" s="125">
        <v>0</v>
      </c>
      <c r="AK63" s="125">
        <v>0.5</v>
      </c>
      <c r="AL63" s="125">
        <v>0.5</v>
      </c>
      <c r="AM63" s="125">
        <v>1</v>
      </c>
      <c r="AN63" s="125">
        <v>0</v>
      </c>
      <c r="AO63" s="125">
        <v>1</v>
      </c>
      <c r="AP63" s="125">
        <v>0</v>
      </c>
      <c r="AQ63" s="125">
        <v>0.5</v>
      </c>
      <c r="AR63" s="125">
        <v>0.5</v>
      </c>
      <c r="AS63" s="125">
        <v>46546900</v>
      </c>
      <c r="AT63" s="125">
        <v>0</v>
      </c>
      <c r="AU63" s="125">
        <v>0</v>
      </c>
      <c r="AV63" s="125"/>
      <c r="AW63" s="125">
        <v>46546900</v>
      </c>
      <c r="AX63" s="125"/>
    </row>
    <row r="64" spans="2:50" x14ac:dyDescent="0.25">
      <c r="C64" t="s">
        <v>418</v>
      </c>
      <c r="D64">
        <v>1044</v>
      </c>
      <c r="E64" t="s">
        <v>440</v>
      </c>
      <c r="F64" s="125">
        <v>0</v>
      </c>
      <c r="G64" s="125">
        <v>0</v>
      </c>
      <c r="H64" s="125">
        <v>0</v>
      </c>
      <c r="I64" s="125">
        <v>0</v>
      </c>
      <c r="J64" s="125">
        <v>0</v>
      </c>
      <c r="K64" s="125">
        <v>0</v>
      </c>
      <c r="L64" s="125">
        <v>0</v>
      </c>
      <c r="M64" s="125">
        <v>0</v>
      </c>
      <c r="N64" s="125">
        <v>0</v>
      </c>
      <c r="O64" s="125">
        <v>0</v>
      </c>
      <c r="P64" s="125">
        <v>0</v>
      </c>
      <c r="Q64" s="125">
        <v>0</v>
      </c>
      <c r="R64" s="125">
        <v>0</v>
      </c>
      <c r="S64" s="125">
        <v>0</v>
      </c>
      <c r="T64" s="125">
        <v>0</v>
      </c>
      <c r="U64" s="125"/>
      <c r="V64" s="125">
        <v>0</v>
      </c>
      <c r="W64" s="125"/>
      <c r="AA64" s="125"/>
      <c r="AB64" s="144">
        <v>2</v>
      </c>
      <c r="AC64" s="144">
        <v>20</v>
      </c>
      <c r="AD64" t="s">
        <v>418</v>
      </c>
      <c r="AE64" s="155">
        <v>1044</v>
      </c>
      <c r="AF64" t="s">
        <v>440</v>
      </c>
      <c r="AG64" s="125">
        <v>0</v>
      </c>
      <c r="AH64" s="125">
        <v>0</v>
      </c>
      <c r="AI64" s="125">
        <v>0</v>
      </c>
      <c r="AJ64" s="125">
        <v>0</v>
      </c>
      <c r="AK64" s="125">
        <v>0</v>
      </c>
      <c r="AL64" s="125">
        <v>0</v>
      </c>
      <c r="AM64" s="125">
        <v>0</v>
      </c>
      <c r="AN64" s="125">
        <v>0</v>
      </c>
      <c r="AO64" s="125">
        <v>0</v>
      </c>
      <c r="AP64" s="125">
        <v>0</v>
      </c>
      <c r="AQ64" s="125">
        <v>0</v>
      </c>
      <c r="AR64" s="125">
        <v>0</v>
      </c>
      <c r="AS64" s="125">
        <v>0</v>
      </c>
      <c r="AT64" s="125">
        <v>0</v>
      </c>
      <c r="AU64" s="125">
        <v>0</v>
      </c>
      <c r="AV64" s="125"/>
      <c r="AW64" s="125">
        <v>0</v>
      </c>
      <c r="AX64" s="125"/>
    </row>
    <row r="65" spans="1:50" x14ac:dyDescent="0.25">
      <c r="C65" t="s">
        <v>415</v>
      </c>
      <c r="D65">
        <v>1044</v>
      </c>
      <c r="E65" t="s">
        <v>440</v>
      </c>
      <c r="F65" s="125">
        <v>1000</v>
      </c>
      <c r="G65" s="125">
        <v>1000</v>
      </c>
      <c r="H65" s="125">
        <v>3423</v>
      </c>
      <c r="I65" s="125">
        <v>0</v>
      </c>
      <c r="J65" s="125">
        <v>1355.75</v>
      </c>
      <c r="K65" s="125">
        <v>1.35575</v>
      </c>
      <c r="L65" s="125">
        <v>1000</v>
      </c>
      <c r="M65" s="125">
        <v>850</v>
      </c>
      <c r="N65" s="125">
        <v>3423</v>
      </c>
      <c r="O65" s="125">
        <v>0</v>
      </c>
      <c r="P65" s="125">
        <v>1318.25</v>
      </c>
      <c r="Q65" s="125">
        <v>1.3182499999999999</v>
      </c>
      <c r="R65" s="125">
        <v>260105200</v>
      </c>
      <c r="S65" s="125">
        <v>122142290</v>
      </c>
      <c r="T65" s="125">
        <v>84400000</v>
      </c>
      <c r="U65" s="125"/>
      <c r="V65" s="125">
        <v>466647490</v>
      </c>
      <c r="W65" s="125"/>
      <c r="AA65" s="125"/>
      <c r="AB65" s="144">
        <v>2</v>
      </c>
      <c r="AC65" s="144">
        <v>20</v>
      </c>
      <c r="AD65" t="s">
        <v>415</v>
      </c>
      <c r="AE65" s="155">
        <v>1044</v>
      </c>
      <c r="AF65" t="s">
        <v>440</v>
      </c>
      <c r="AG65" s="125">
        <v>1000</v>
      </c>
      <c r="AH65" s="125">
        <v>1000</v>
      </c>
      <c r="AI65" s="125">
        <v>3423</v>
      </c>
      <c r="AJ65" s="125">
        <v>0</v>
      </c>
      <c r="AK65" s="125">
        <v>1355.75</v>
      </c>
      <c r="AL65" s="125">
        <v>1.35575</v>
      </c>
      <c r="AM65" s="125">
        <v>1000</v>
      </c>
      <c r="AN65" s="125">
        <v>850</v>
      </c>
      <c r="AO65" s="125">
        <v>3423</v>
      </c>
      <c r="AP65" s="125">
        <v>0</v>
      </c>
      <c r="AQ65" s="125">
        <v>1318.25</v>
      </c>
      <c r="AR65" s="125">
        <v>1.3182499999999999</v>
      </c>
      <c r="AS65" s="125">
        <v>260105200</v>
      </c>
      <c r="AT65" s="125">
        <v>122142290</v>
      </c>
      <c r="AU65" s="125">
        <v>84400000</v>
      </c>
      <c r="AV65" s="125"/>
      <c r="AW65" s="125">
        <v>466647490</v>
      </c>
      <c r="AX65" s="125"/>
    </row>
    <row r="66" spans="1:50" x14ac:dyDescent="0.25">
      <c r="B66">
        <v>21</v>
      </c>
      <c r="C66" t="s">
        <v>420</v>
      </c>
      <c r="D66">
        <v>1045</v>
      </c>
      <c r="E66" t="s">
        <v>440</v>
      </c>
      <c r="F66" s="125">
        <v>0</v>
      </c>
      <c r="G66" s="125">
        <v>0</v>
      </c>
      <c r="H66" s="125">
        <v>20</v>
      </c>
      <c r="I66" s="125">
        <v>20</v>
      </c>
      <c r="J66" s="125">
        <v>13.333333333333334</v>
      </c>
      <c r="K66" s="125">
        <v>0.66666666666666674</v>
      </c>
      <c r="L66" s="125">
        <v>0</v>
      </c>
      <c r="M66" s="125">
        <v>0</v>
      </c>
      <c r="N66" s="125">
        <v>20</v>
      </c>
      <c r="O66" s="125">
        <v>0</v>
      </c>
      <c r="P66" s="125">
        <v>6.666666666666667</v>
      </c>
      <c r="Q66" s="125">
        <v>0.33333333333333337</v>
      </c>
      <c r="R66" s="125">
        <v>0</v>
      </c>
      <c r="S66" s="125">
        <v>0</v>
      </c>
      <c r="T66" s="125">
        <v>20000000</v>
      </c>
      <c r="U66" s="125">
        <v>93657000</v>
      </c>
      <c r="V66" s="125">
        <v>113657000</v>
      </c>
      <c r="W66" s="125"/>
      <c r="AA66" s="125"/>
      <c r="AB66" s="144">
        <v>2</v>
      </c>
      <c r="AC66" s="144">
        <v>21</v>
      </c>
      <c r="AD66" t="s">
        <v>420</v>
      </c>
      <c r="AE66" s="155">
        <v>1045</v>
      </c>
      <c r="AF66" t="s">
        <v>440</v>
      </c>
      <c r="AG66" s="125">
        <v>0</v>
      </c>
      <c r="AH66" s="125">
        <v>0</v>
      </c>
      <c r="AI66" s="125">
        <v>20</v>
      </c>
      <c r="AJ66" s="125">
        <v>20</v>
      </c>
      <c r="AK66" s="125">
        <v>13.333333333333334</v>
      </c>
      <c r="AL66" s="125">
        <v>0.66666666666666674</v>
      </c>
      <c r="AM66" s="125">
        <v>0</v>
      </c>
      <c r="AN66" s="125">
        <v>0</v>
      </c>
      <c r="AO66" s="125">
        <v>20</v>
      </c>
      <c r="AP66" s="125">
        <v>0</v>
      </c>
      <c r="AQ66" s="125">
        <v>6.666666666666667</v>
      </c>
      <c r="AR66" s="125">
        <v>0.33333333333333337</v>
      </c>
      <c r="AS66" s="125">
        <v>0</v>
      </c>
      <c r="AT66" s="125">
        <v>0</v>
      </c>
      <c r="AU66" s="125">
        <v>20000000</v>
      </c>
      <c r="AV66" s="125">
        <v>93657000</v>
      </c>
      <c r="AW66" s="125">
        <v>113657000</v>
      </c>
      <c r="AX66" s="125"/>
    </row>
    <row r="67" spans="1:50" x14ac:dyDescent="0.25">
      <c r="C67" t="s">
        <v>419</v>
      </c>
      <c r="D67">
        <v>1045</v>
      </c>
      <c r="E67" t="s">
        <v>440</v>
      </c>
      <c r="F67" s="125">
        <v>4200</v>
      </c>
      <c r="G67" s="125">
        <v>4000</v>
      </c>
      <c r="H67" s="125">
        <v>0</v>
      </c>
      <c r="I67" s="125">
        <v>0</v>
      </c>
      <c r="J67" s="125">
        <v>2050</v>
      </c>
      <c r="K67" s="125">
        <v>1.0249999999999999</v>
      </c>
      <c r="L67" s="125">
        <v>4200</v>
      </c>
      <c r="M67" s="125">
        <v>4000</v>
      </c>
      <c r="N67" s="125">
        <v>0</v>
      </c>
      <c r="O67" s="125">
        <v>0</v>
      </c>
      <c r="P67" s="125">
        <v>2050</v>
      </c>
      <c r="Q67" s="125">
        <v>1.0249999999999999</v>
      </c>
      <c r="R67" s="125">
        <v>400000000</v>
      </c>
      <c r="S67" s="125">
        <v>150000000</v>
      </c>
      <c r="T67" s="125">
        <v>0</v>
      </c>
      <c r="U67" s="125"/>
      <c r="V67" s="125">
        <v>550000000</v>
      </c>
      <c r="W67" s="125"/>
      <c r="AA67" s="125"/>
      <c r="AB67" s="144">
        <v>2</v>
      </c>
      <c r="AC67" s="144">
        <v>21</v>
      </c>
      <c r="AD67" t="s">
        <v>419</v>
      </c>
      <c r="AE67" s="155">
        <v>1045</v>
      </c>
      <c r="AF67" t="s">
        <v>440</v>
      </c>
      <c r="AG67" s="125">
        <v>4200</v>
      </c>
      <c r="AH67" s="125">
        <v>4000</v>
      </c>
      <c r="AI67" s="125">
        <v>0</v>
      </c>
      <c r="AJ67" s="125">
        <v>0</v>
      </c>
      <c r="AK67" s="125">
        <v>2050</v>
      </c>
      <c r="AL67" s="125">
        <v>1.0249999999999999</v>
      </c>
      <c r="AM67" s="125">
        <v>4200</v>
      </c>
      <c r="AN67" s="125">
        <v>4000</v>
      </c>
      <c r="AO67" s="125">
        <v>0</v>
      </c>
      <c r="AP67" s="125">
        <v>0</v>
      </c>
      <c r="AQ67" s="125">
        <v>2050</v>
      </c>
      <c r="AR67" s="125">
        <v>1.0249999999999999</v>
      </c>
      <c r="AS67" s="125">
        <v>400000000</v>
      </c>
      <c r="AT67" s="125">
        <v>150000000</v>
      </c>
      <c r="AU67" s="125">
        <v>0</v>
      </c>
      <c r="AV67" s="125"/>
      <c r="AW67" s="125">
        <v>550000000</v>
      </c>
      <c r="AX67" s="125"/>
    </row>
    <row r="68" spans="1:50" x14ac:dyDescent="0.25">
      <c r="B68">
        <v>22</v>
      </c>
      <c r="C68" t="s">
        <v>422</v>
      </c>
      <c r="D68">
        <v>1046</v>
      </c>
      <c r="E68" t="s">
        <v>440</v>
      </c>
      <c r="F68" s="125">
        <v>2000</v>
      </c>
      <c r="G68" s="125">
        <v>2000</v>
      </c>
      <c r="H68" s="125">
        <v>0</v>
      </c>
      <c r="I68" s="125">
        <v>2000</v>
      </c>
      <c r="J68" s="125">
        <v>1500</v>
      </c>
      <c r="K68" s="125">
        <v>0.75</v>
      </c>
      <c r="L68" s="125">
        <v>15300</v>
      </c>
      <c r="M68" s="125">
        <v>3400</v>
      </c>
      <c r="N68" s="125">
        <v>0</v>
      </c>
      <c r="O68" s="125">
        <v>0</v>
      </c>
      <c r="P68" s="125">
        <v>4675</v>
      </c>
      <c r="Q68" s="125">
        <v>2.3374999999999999</v>
      </c>
      <c r="R68" s="125">
        <v>69893016</v>
      </c>
      <c r="S68" s="125">
        <v>98977369</v>
      </c>
      <c r="T68" s="125">
        <v>0</v>
      </c>
      <c r="U68" s="125">
        <v>299746666</v>
      </c>
      <c r="V68" s="125">
        <v>468617051</v>
      </c>
      <c r="W68" s="125">
        <v>10746666</v>
      </c>
      <c r="AA68" s="125"/>
      <c r="AB68" s="144">
        <v>2</v>
      </c>
      <c r="AC68" s="144">
        <v>22</v>
      </c>
      <c r="AD68" t="s">
        <v>422</v>
      </c>
      <c r="AE68" s="155">
        <v>1046</v>
      </c>
      <c r="AF68" t="s">
        <v>440</v>
      </c>
      <c r="AG68" s="125">
        <v>2000</v>
      </c>
      <c r="AH68" s="125">
        <v>2000</v>
      </c>
      <c r="AI68" s="125">
        <v>0</v>
      </c>
      <c r="AJ68" s="125">
        <v>2000</v>
      </c>
      <c r="AK68" s="125">
        <v>1500</v>
      </c>
      <c r="AL68" s="125">
        <v>0.75</v>
      </c>
      <c r="AM68" s="125">
        <v>15300</v>
      </c>
      <c r="AN68" s="125">
        <v>3400</v>
      </c>
      <c r="AO68" s="125">
        <v>0</v>
      </c>
      <c r="AP68" s="125">
        <v>0</v>
      </c>
      <c r="AQ68" s="125">
        <v>4675</v>
      </c>
      <c r="AR68" s="125">
        <v>2.3374999999999999</v>
      </c>
      <c r="AS68" s="125">
        <v>69893016</v>
      </c>
      <c r="AT68" s="125">
        <v>98977369</v>
      </c>
      <c r="AU68" s="125">
        <v>0</v>
      </c>
      <c r="AV68" s="125">
        <v>299746666</v>
      </c>
      <c r="AW68" s="125">
        <v>468617051</v>
      </c>
      <c r="AX68" s="125">
        <v>10746666</v>
      </c>
    </row>
    <row r="69" spans="1:50" x14ac:dyDescent="0.25">
      <c r="C69" t="s">
        <v>421</v>
      </c>
      <c r="D69">
        <v>1046</v>
      </c>
      <c r="E69" t="s">
        <v>440</v>
      </c>
      <c r="F69" s="125">
        <v>1000</v>
      </c>
      <c r="G69" s="125">
        <v>2000</v>
      </c>
      <c r="H69" s="125">
        <v>150</v>
      </c>
      <c r="I69" s="125">
        <v>0</v>
      </c>
      <c r="J69" s="125">
        <v>787.5</v>
      </c>
      <c r="K69" s="125">
        <v>0.78749999999999998</v>
      </c>
      <c r="L69" s="125">
        <v>1000</v>
      </c>
      <c r="M69" s="125">
        <v>2000</v>
      </c>
      <c r="N69" s="125">
        <v>150</v>
      </c>
      <c r="O69" s="125">
        <v>0</v>
      </c>
      <c r="P69" s="125">
        <v>787.5</v>
      </c>
      <c r="Q69" s="125">
        <v>0.78749999999999998</v>
      </c>
      <c r="R69" s="125">
        <v>100000000</v>
      </c>
      <c r="S69" s="125">
        <v>141333333</v>
      </c>
      <c r="T69" s="125">
        <v>49916667</v>
      </c>
      <c r="U69" s="125"/>
      <c r="V69" s="125">
        <v>291250000</v>
      </c>
      <c r="W69" s="125"/>
      <c r="AA69" s="125"/>
      <c r="AB69" s="144">
        <v>2</v>
      </c>
      <c r="AC69" s="144">
        <v>22</v>
      </c>
      <c r="AD69" t="s">
        <v>421</v>
      </c>
      <c r="AE69" s="155">
        <v>1046</v>
      </c>
      <c r="AF69" t="s">
        <v>440</v>
      </c>
      <c r="AG69" s="125">
        <v>1000</v>
      </c>
      <c r="AH69" s="125">
        <v>2000</v>
      </c>
      <c r="AI69" s="125">
        <v>150</v>
      </c>
      <c r="AJ69" s="125">
        <v>0</v>
      </c>
      <c r="AK69" s="125">
        <v>787.5</v>
      </c>
      <c r="AL69" s="125">
        <v>0.78749999999999998</v>
      </c>
      <c r="AM69" s="125">
        <v>1000</v>
      </c>
      <c r="AN69" s="125">
        <v>2000</v>
      </c>
      <c r="AO69" s="125">
        <v>150</v>
      </c>
      <c r="AP69" s="125">
        <v>0</v>
      </c>
      <c r="AQ69" s="125">
        <v>787.5</v>
      </c>
      <c r="AR69" s="125">
        <v>0.78749999999999998</v>
      </c>
      <c r="AS69" s="125">
        <v>100000000</v>
      </c>
      <c r="AT69" s="125">
        <v>141333333</v>
      </c>
      <c r="AU69" s="125">
        <v>49916667</v>
      </c>
      <c r="AV69" s="125"/>
      <c r="AW69" s="125">
        <v>291250000</v>
      </c>
      <c r="AX69" s="125"/>
    </row>
    <row r="70" spans="1:50" x14ac:dyDescent="0.25">
      <c r="C70" t="s">
        <v>423</v>
      </c>
      <c r="D70">
        <v>1046</v>
      </c>
      <c r="E70" t="s">
        <v>440</v>
      </c>
      <c r="F70" s="125">
        <v>1000</v>
      </c>
      <c r="G70" s="125">
        <v>1000</v>
      </c>
      <c r="H70" s="125">
        <v>0</v>
      </c>
      <c r="I70" s="125">
        <v>0</v>
      </c>
      <c r="J70" s="125">
        <v>500</v>
      </c>
      <c r="K70" s="125">
        <v>0.5</v>
      </c>
      <c r="L70" s="125">
        <v>1000</v>
      </c>
      <c r="M70" s="125">
        <v>2000</v>
      </c>
      <c r="N70" s="125">
        <v>0</v>
      </c>
      <c r="O70" s="125">
        <v>0</v>
      </c>
      <c r="P70" s="125">
        <v>750</v>
      </c>
      <c r="Q70" s="125">
        <v>0.75</v>
      </c>
      <c r="R70" s="125">
        <v>250000000</v>
      </c>
      <c r="S70" s="125">
        <v>116250000</v>
      </c>
      <c r="T70" s="125">
        <v>0</v>
      </c>
      <c r="U70" s="125"/>
      <c r="V70" s="125">
        <v>366250000</v>
      </c>
      <c r="W70" s="125"/>
      <c r="AA70" s="125"/>
      <c r="AB70" s="144">
        <v>2</v>
      </c>
      <c r="AC70" s="144">
        <v>22</v>
      </c>
      <c r="AD70" t="s">
        <v>423</v>
      </c>
      <c r="AE70" s="155">
        <v>1046</v>
      </c>
      <c r="AF70" t="s">
        <v>440</v>
      </c>
      <c r="AG70" s="125">
        <v>1000</v>
      </c>
      <c r="AH70" s="125">
        <v>1000</v>
      </c>
      <c r="AI70" s="125">
        <v>0</v>
      </c>
      <c r="AJ70" s="125">
        <v>0</v>
      </c>
      <c r="AK70" s="125">
        <v>500</v>
      </c>
      <c r="AL70" s="125">
        <v>0.5</v>
      </c>
      <c r="AM70" s="125">
        <v>1000</v>
      </c>
      <c r="AN70" s="125">
        <v>2000</v>
      </c>
      <c r="AO70" s="125">
        <v>0</v>
      </c>
      <c r="AP70" s="125">
        <v>0</v>
      </c>
      <c r="AQ70" s="125">
        <v>750</v>
      </c>
      <c r="AR70" s="125">
        <v>0.75</v>
      </c>
      <c r="AS70" s="125">
        <v>250000000</v>
      </c>
      <c r="AT70" s="125">
        <v>116250000</v>
      </c>
      <c r="AU70" s="125">
        <v>0</v>
      </c>
      <c r="AV70" s="125"/>
      <c r="AW70" s="125">
        <v>366250000</v>
      </c>
      <c r="AX70" s="125"/>
    </row>
    <row r="71" spans="1:50" x14ac:dyDescent="0.25">
      <c r="A71">
        <v>3</v>
      </c>
      <c r="B71">
        <v>24</v>
      </c>
      <c r="C71" t="s">
        <v>425</v>
      </c>
      <c r="D71">
        <v>1047</v>
      </c>
      <c r="E71" t="s">
        <v>440</v>
      </c>
      <c r="F71" s="125">
        <v>49</v>
      </c>
      <c r="G71" s="125">
        <v>25</v>
      </c>
      <c r="H71" s="125">
        <v>25</v>
      </c>
      <c r="I71" s="125">
        <v>25</v>
      </c>
      <c r="J71" s="125">
        <v>31</v>
      </c>
      <c r="K71" s="125">
        <v>1.24</v>
      </c>
      <c r="L71" s="125">
        <v>49</v>
      </c>
      <c r="M71" s="125">
        <v>25</v>
      </c>
      <c r="N71" s="125">
        <v>25</v>
      </c>
      <c r="O71" s="125">
        <v>0</v>
      </c>
      <c r="P71" s="125">
        <v>24.75</v>
      </c>
      <c r="Q71" s="125">
        <v>0.99</v>
      </c>
      <c r="R71" s="125">
        <v>284950327</v>
      </c>
      <c r="S71" s="125">
        <v>994862127</v>
      </c>
      <c r="T71" s="125">
        <v>409900000</v>
      </c>
      <c r="U71" s="125">
        <v>335206469</v>
      </c>
      <c r="V71" s="125">
        <v>2024918923</v>
      </c>
      <c r="W71" s="125"/>
      <c r="AA71" s="125"/>
      <c r="AB71" s="144">
        <v>3</v>
      </c>
      <c r="AC71" s="144">
        <v>24</v>
      </c>
      <c r="AD71" t="s">
        <v>425</v>
      </c>
      <c r="AE71" s="155">
        <v>1047</v>
      </c>
      <c r="AF71" t="s">
        <v>440</v>
      </c>
      <c r="AG71" s="125">
        <v>49</v>
      </c>
      <c r="AH71" s="125">
        <v>25</v>
      </c>
      <c r="AI71" s="125">
        <v>25</v>
      </c>
      <c r="AJ71" s="125">
        <v>25</v>
      </c>
      <c r="AK71" s="125">
        <v>31</v>
      </c>
      <c r="AL71" s="125">
        <v>1.24</v>
      </c>
      <c r="AM71" s="125">
        <v>49</v>
      </c>
      <c r="AN71" s="125">
        <v>25</v>
      </c>
      <c r="AO71" s="125">
        <v>25</v>
      </c>
      <c r="AP71" s="125">
        <v>0</v>
      </c>
      <c r="AQ71" s="125">
        <v>24.75</v>
      </c>
      <c r="AR71" s="125">
        <v>0.99</v>
      </c>
      <c r="AS71" s="125">
        <v>284950327</v>
      </c>
      <c r="AT71" s="125">
        <v>994862127</v>
      </c>
      <c r="AU71" s="125">
        <v>409900000</v>
      </c>
      <c r="AV71" s="125">
        <v>335206469</v>
      </c>
      <c r="AW71" s="125">
        <v>2024918923</v>
      </c>
      <c r="AX71" s="125"/>
    </row>
    <row r="72" spans="1:50" x14ac:dyDescent="0.25">
      <c r="C72" t="s">
        <v>427</v>
      </c>
      <c r="D72">
        <v>1047</v>
      </c>
      <c r="E72" t="s">
        <v>440</v>
      </c>
      <c r="F72" s="125">
        <v>25</v>
      </c>
      <c r="G72" s="125">
        <v>3</v>
      </c>
      <c r="H72" s="125">
        <v>0</v>
      </c>
      <c r="I72" s="125">
        <v>3</v>
      </c>
      <c r="J72" s="125">
        <v>7.75</v>
      </c>
      <c r="K72" s="125">
        <v>2.5833333333333335</v>
      </c>
      <c r="L72" s="125">
        <v>25</v>
      </c>
      <c r="M72" s="125">
        <v>3</v>
      </c>
      <c r="N72" s="125">
        <v>0</v>
      </c>
      <c r="O72" s="125">
        <v>0</v>
      </c>
      <c r="P72" s="125">
        <v>7</v>
      </c>
      <c r="Q72" s="125">
        <v>2.3333333333333335</v>
      </c>
      <c r="R72" s="125">
        <v>76900253</v>
      </c>
      <c r="S72" s="125">
        <v>30497654</v>
      </c>
      <c r="T72" s="125">
        <v>0</v>
      </c>
      <c r="U72" s="125">
        <v>200000000</v>
      </c>
      <c r="V72" s="125">
        <v>307397907</v>
      </c>
      <c r="W72" s="125"/>
      <c r="AA72" s="125"/>
      <c r="AB72" s="144">
        <v>3</v>
      </c>
      <c r="AC72" s="144">
        <v>24</v>
      </c>
      <c r="AD72" t="s">
        <v>427</v>
      </c>
      <c r="AE72" s="155">
        <v>1047</v>
      </c>
      <c r="AF72" t="s">
        <v>440</v>
      </c>
      <c r="AG72" s="125">
        <v>25</v>
      </c>
      <c r="AH72" s="125">
        <v>3</v>
      </c>
      <c r="AI72" s="125">
        <v>0</v>
      </c>
      <c r="AJ72" s="125">
        <v>3</v>
      </c>
      <c r="AK72" s="125">
        <v>7.75</v>
      </c>
      <c r="AL72" s="125">
        <v>2.5833333333333335</v>
      </c>
      <c r="AM72" s="125">
        <v>25</v>
      </c>
      <c r="AN72" s="125">
        <v>3</v>
      </c>
      <c r="AO72" s="125">
        <v>0</v>
      </c>
      <c r="AP72" s="125">
        <v>0</v>
      </c>
      <c r="AQ72" s="125">
        <v>7</v>
      </c>
      <c r="AR72" s="125">
        <v>2.3333333333333335</v>
      </c>
      <c r="AS72" s="125">
        <v>76900253</v>
      </c>
      <c r="AT72" s="125">
        <v>30497654</v>
      </c>
      <c r="AU72" s="125">
        <v>0</v>
      </c>
      <c r="AV72" s="125">
        <v>200000000</v>
      </c>
      <c r="AW72" s="125">
        <v>307397907</v>
      </c>
      <c r="AX72" s="125"/>
    </row>
    <row r="73" spans="1:50" x14ac:dyDescent="0.25">
      <c r="C73" t="s">
        <v>426</v>
      </c>
      <c r="D73">
        <v>1047</v>
      </c>
      <c r="E73" t="s">
        <v>440</v>
      </c>
      <c r="F73" s="125">
        <v>1460</v>
      </c>
      <c r="G73" s="125">
        <v>2200</v>
      </c>
      <c r="H73" s="125">
        <v>2500</v>
      </c>
      <c r="I73" s="125">
        <v>1000</v>
      </c>
      <c r="J73" s="125">
        <v>1790</v>
      </c>
      <c r="K73" s="125">
        <v>1.79</v>
      </c>
      <c r="L73" s="125">
        <v>1460</v>
      </c>
      <c r="M73" s="125">
        <v>10000</v>
      </c>
      <c r="N73" s="125">
        <v>2500</v>
      </c>
      <c r="O73" s="125">
        <v>0</v>
      </c>
      <c r="P73" s="125">
        <v>3490</v>
      </c>
      <c r="Q73" s="125">
        <v>3.49</v>
      </c>
      <c r="R73" s="125">
        <v>335779895</v>
      </c>
      <c r="S73" s="125">
        <v>475906500</v>
      </c>
      <c r="T73" s="125">
        <v>78100000</v>
      </c>
      <c r="U73" s="125">
        <v>210639000</v>
      </c>
      <c r="V73" s="125">
        <v>1100425395</v>
      </c>
      <c r="W73" s="125"/>
      <c r="AA73" s="125"/>
      <c r="AB73" s="144">
        <v>3</v>
      </c>
      <c r="AC73" s="144">
        <v>24</v>
      </c>
      <c r="AD73" t="s">
        <v>426</v>
      </c>
      <c r="AE73" s="155">
        <v>1047</v>
      </c>
      <c r="AF73" t="s">
        <v>440</v>
      </c>
      <c r="AG73" s="125">
        <v>1460</v>
      </c>
      <c r="AH73" s="125">
        <v>2200</v>
      </c>
      <c r="AI73" s="125">
        <v>2500</v>
      </c>
      <c r="AJ73" s="125">
        <v>1000</v>
      </c>
      <c r="AK73" s="125">
        <v>1790</v>
      </c>
      <c r="AL73" s="125">
        <v>1.79</v>
      </c>
      <c r="AM73" s="125">
        <v>1460</v>
      </c>
      <c r="AN73" s="125">
        <v>10000</v>
      </c>
      <c r="AO73" s="125">
        <v>2500</v>
      </c>
      <c r="AP73" s="125">
        <v>0</v>
      </c>
      <c r="AQ73" s="125">
        <v>3490</v>
      </c>
      <c r="AR73" s="125">
        <v>3.49</v>
      </c>
      <c r="AS73" s="125">
        <v>335779895</v>
      </c>
      <c r="AT73" s="125">
        <v>475906500</v>
      </c>
      <c r="AU73" s="125">
        <v>78100000</v>
      </c>
      <c r="AV73" s="125">
        <v>210639000</v>
      </c>
      <c r="AW73" s="125">
        <v>1100425395</v>
      </c>
      <c r="AX73" s="125"/>
    </row>
    <row r="74" spans="1:50" x14ac:dyDescent="0.25">
      <c r="C74" t="s">
        <v>424</v>
      </c>
      <c r="D74">
        <v>1047</v>
      </c>
      <c r="E74" t="s">
        <v>440</v>
      </c>
      <c r="F74" s="125">
        <v>2000</v>
      </c>
      <c r="G74" s="125">
        <v>2000</v>
      </c>
      <c r="H74" s="125">
        <v>2000</v>
      </c>
      <c r="I74" s="125">
        <v>2000</v>
      </c>
      <c r="J74" s="125">
        <v>2000</v>
      </c>
      <c r="K74" s="125">
        <v>1</v>
      </c>
      <c r="L74" s="125">
        <v>7000</v>
      </c>
      <c r="M74" s="125">
        <v>12000</v>
      </c>
      <c r="N74" s="125">
        <v>2000</v>
      </c>
      <c r="O74" s="125">
        <v>0</v>
      </c>
      <c r="P74" s="125">
        <v>5250</v>
      </c>
      <c r="Q74" s="125">
        <v>2.625</v>
      </c>
      <c r="R74" s="125">
        <v>278600000</v>
      </c>
      <c r="S74" s="125">
        <v>400000000</v>
      </c>
      <c r="T74" s="125">
        <v>98500000</v>
      </c>
      <c r="U74" s="125">
        <v>319166666</v>
      </c>
      <c r="V74" s="125">
        <v>1096266666</v>
      </c>
      <c r="W74" s="125">
        <v>8250000</v>
      </c>
      <c r="AA74" s="125"/>
      <c r="AB74" s="144">
        <v>3</v>
      </c>
      <c r="AC74" s="144">
        <v>24</v>
      </c>
      <c r="AD74" t="s">
        <v>424</v>
      </c>
      <c r="AE74" s="155">
        <v>1047</v>
      </c>
      <c r="AF74" t="s">
        <v>440</v>
      </c>
      <c r="AG74" s="125">
        <v>2000</v>
      </c>
      <c r="AH74" s="125">
        <v>2000</v>
      </c>
      <c r="AI74" s="125">
        <v>2000</v>
      </c>
      <c r="AJ74" s="125">
        <v>2000</v>
      </c>
      <c r="AK74" s="125">
        <v>2000</v>
      </c>
      <c r="AL74" s="125">
        <v>1</v>
      </c>
      <c r="AM74" s="125">
        <v>7000</v>
      </c>
      <c r="AN74" s="125">
        <v>12000</v>
      </c>
      <c r="AO74" s="125">
        <v>2000</v>
      </c>
      <c r="AP74" s="125">
        <v>0</v>
      </c>
      <c r="AQ74" s="125">
        <v>5250</v>
      </c>
      <c r="AR74" s="125">
        <v>2.625</v>
      </c>
      <c r="AS74" s="125">
        <v>278600000</v>
      </c>
      <c r="AT74" s="125">
        <v>400000000</v>
      </c>
      <c r="AU74" s="125">
        <v>98500000</v>
      </c>
      <c r="AV74" s="125">
        <v>319166666</v>
      </c>
      <c r="AW74" s="125">
        <v>1096266666</v>
      </c>
      <c r="AX74" s="125">
        <v>8250000</v>
      </c>
    </row>
    <row r="75" spans="1:50" x14ac:dyDescent="0.25">
      <c r="C75" t="s">
        <v>428</v>
      </c>
      <c r="D75">
        <v>1047</v>
      </c>
      <c r="E75" t="s">
        <v>440</v>
      </c>
      <c r="F75" s="125">
        <v>400</v>
      </c>
      <c r="G75" s="125">
        <v>300</v>
      </c>
      <c r="H75" s="125">
        <v>400</v>
      </c>
      <c r="I75" s="125">
        <v>400</v>
      </c>
      <c r="J75" s="125">
        <v>375</v>
      </c>
      <c r="K75" s="125">
        <v>0.9375</v>
      </c>
      <c r="L75" s="125">
        <v>400</v>
      </c>
      <c r="M75" s="125">
        <v>300</v>
      </c>
      <c r="N75" s="125">
        <v>400</v>
      </c>
      <c r="O75" s="125">
        <v>500</v>
      </c>
      <c r="P75" s="125">
        <v>400</v>
      </c>
      <c r="Q75" s="125">
        <v>1</v>
      </c>
      <c r="R75" s="125">
        <v>97500000</v>
      </c>
      <c r="S75" s="125">
        <v>66250000</v>
      </c>
      <c r="T75" s="125">
        <v>63000000</v>
      </c>
      <c r="U75" s="125">
        <v>22500000</v>
      </c>
      <c r="V75" s="125">
        <v>249250000</v>
      </c>
      <c r="W75" s="125">
        <v>12450000</v>
      </c>
      <c r="AA75" s="125"/>
      <c r="AB75" s="144">
        <v>3</v>
      </c>
      <c r="AC75" s="144">
        <v>24</v>
      </c>
      <c r="AD75" t="s">
        <v>428</v>
      </c>
      <c r="AE75" s="155">
        <v>1047</v>
      </c>
      <c r="AF75" t="s">
        <v>440</v>
      </c>
      <c r="AG75" s="125">
        <v>400</v>
      </c>
      <c r="AH75" s="125">
        <v>300</v>
      </c>
      <c r="AI75" s="125">
        <v>400</v>
      </c>
      <c r="AJ75" s="125">
        <v>400</v>
      </c>
      <c r="AK75" s="125">
        <v>375</v>
      </c>
      <c r="AL75" s="125">
        <v>0.9375</v>
      </c>
      <c r="AM75" s="125">
        <v>400</v>
      </c>
      <c r="AN75" s="125">
        <v>300</v>
      </c>
      <c r="AO75" s="125">
        <v>400</v>
      </c>
      <c r="AP75" s="125">
        <v>500</v>
      </c>
      <c r="AQ75" s="125">
        <v>400</v>
      </c>
      <c r="AR75" s="125">
        <v>1</v>
      </c>
      <c r="AS75" s="125">
        <v>97500000</v>
      </c>
      <c r="AT75" s="125">
        <v>66250000</v>
      </c>
      <c r="AU75" s="125">
        <v>63000000</v>
      </c>
      <c r="AV75" s="125">
        <v>22500000</v>
      </c>
      <c r="AW75" s="125">
        <v>249250000</v>
      </c>
      <c r="AX75" s="125">
        <v>12450000</v>
      </c>
    </row>
    <row r="76" spans="1:50" x14ac:dyDescent="0.25">
      <c r="B76">
        <v>27</v>
      </c>
      <c r="C76" t="s">
        <v>430</v>
      </c>
      <c r="D76">
        <v>1050</v>
      </c>
      <c r="E76" t="s">
        <v>440</v>
      </c>
      <c r="F76" s="125">
        <v>5000</v>
      </c>
      <c r="G76" s="125">
        <v>10000</v>
      </c>
      <c r="H76" s="125">
        <v>11112</v>
      </c>
      <c r="I76" s="125">
        <v>0</v>
      </c>
      <c r="J76" s="125">
        <v>6528</v>
      </c>
      <c r="K76" s="125">
        <v>1.3056000000000001</v>
      </c>
      <c r="L76" s="125">
        <v>5000</v>
      </c>
      <c r="M76" s="125">
        <v>10000</v>
      </c>
      <c r="N76" s="125">
        <v>11112</v>
      </c>
      <c r="O76" s="125">
        <v>0</v>
      </c>
      <c r="P76" s="125">
        <v>6528</v>
      </c>
      <c r="Q76" s="125">
        <v>1.3056000000000001</v>
      </c>
      <c r="R76" s="125">
        <v>202233853</v>
      </c>
      <c r="S76" s="125">
        <v>325980000</v>
      </c>
      <c r="T76" s="125">
        <v>259537400</v>
      </c>
      <c r="U76" s="125">
        <v>5500000</v>
      </c>
      <c r="V76" s="125">
        <v>793251253</v>
      </c>
      <c r="W76" s="125"/>
      <c r="AA76" s="125"/>
      <c r="AB76" s="144">
        <v>3</v>
      </c>
      <c r="AC76" s="144">
        <v>27</v>
      </c>
      <c r="AD76" t="s">
        <v>430</v>
      </c>
      <c r="AE76" s="155">
        <v>1050</v>
      </c>
      <c r="AF76" t="s">
        <v>440</v>
      </c>
      <c r="AG76" s="125">
        <v>5000</v>
      </c>
      <c r="AH76" s="125">
        <v>10000</v>
      </c>
      <c r="AI76" s="125">
        <v>11112</v>
      </c>
      <c r="AJ76" s="125">
        <v>0</v>
      </c>
      <c r="AK76" s="125">
        <v>6528</v>
      </c>
      <c r="AL76" s="125">
        <v>1.3056000000000001</v>
      </c>
      <c r="AM76" s="125">
        <v>5000</v>
      </c>
      <c r="AN76" s="125">
        <v>10000</v>
      </c>
      <c r="AO76" s="125">
        <v>11112</v>
      </c>
      <c r="AP76" s="125">
        <v>0</v>
      </c>
      <c r="AQ76" s="125">
        <v>6528</v>
      </c>
      <c r="AR76" s="125">
        <v>1.3056000000000001</v>
      </c>
      <c r="AS76" s="125">
        <v>202233853</v>
      </c>
      <c r="AT76" s="125">
        <v>325980000</v>
      </c>
      <c r="AU76" s="125">
        <v>259537400</v>
      </c>
      <c r="AV76" s="125">
        <v>5500000</v>
      </c>
      <c r="AW76" s="125">
        <v>793251253</v>
      </c>
      <c r="AX76" s="125"/>
    </row>
    <row r="77" spans="1:50" x14ac:dyDescent="0.25">
      <c r="C77" t="s">
        <v>432</v>
      </c>
      <c r="D77">
        <v>1050</v>
      </c>
      <c r="E77" t="s">
        <v>440</v>
      </c>
      <c r="F77" s="125">
        <v>1000</v>
      </c>
      <c r="G77" s="125">
        <v>1000</v>
      </c>
      <c r="H77" s="125">
        <v>1000</v>
      </c>
      <c r="I77" s="125">
        <v>0</v>
      </c>
      <c r="J77" s="125">
        <v>750</v>
      </c>
      <c r="K77" s="125">
        <v>0.75</v>
      </c>
      <c r="L77" s="125">
        <v>525</v>
      </c>
      <c r="M77" s="125">
        <v>1350</v>
      </c>
      <c r="N77" s="125">
        <v>450</v>
      </c>
      <c r="O77" s="125">
        <v>0</v>
      </c>
      <c r="P77" s="125">
        <v>581.25</v>
      </c>
      <c r="Q77" s="125">
        <v>0.58125000000000004</v>
      </c>
      <c r="R77" s="125">
        <v>290000000</v>
      </c>
      <c r="S77" s="125">
        <v>544502500</v>
      </c>
      <c r="T77" s="125">
        <v>200679730</v>
      </c>
      <c r="U77" s="125"/>
      <c r="V77" s="125">
        <v>1035182230</v>
      </c>
      <c r="W77" s="125"/>
      <c r="AA77" s="125"/>
      <c r="AB77" s="144">
        <v>3</v>
      </c>
      <c r="AC77" s="144">
        <v>27</v>
      </c>
      <c r="AD77" t="s">
        <v>432</v>
      </c>
      <c r="AE77" s="155">
        <v>1050</v>
      </c>
      <c r="AF77" t="s">
        <v>440</v>
      </c>
      <c r="AG77" s="125">
        <v>1000</v>
      </c>
      <c r="AH77" s="125">
        <v>1000</v>
      </c>
      <c r="AI77" s="125">
        <v>1000</v>
      </c>
      <c r="AJ77" s="125">
        <v>0</v>
      </c>
      <c r="AK77" s="125">
        <v>750</v>
      </c>
      <c r="AL77" s="125">
        <v>0.75</v>
      </c>
      <c r="AM77" s="125">
        <v>525</v>
      </c>
      <c r="AN77" s="125">
        <v>1350</v>
      </c>
      <c r="AO77" s="125">
        <v>450</v>
      </c>
      <c r="AP77" s="125">
        <v>0</v>
      </c>
      <c r="AQ77" s="125">
        <v>581.25</v>
      </c>
      <c r="AR77" s="125">
        <v>0.58125000000000004</v>
      </c>
      <c r="AS77" s="125">
        <v>290000000</v>
      </c>
      <c r="AT77" s="125">
        <v>544502500</v>
      </c>
      <c r="AU77" s="125">
        <v>200679730</v>
      </c>
      <c r="AV77" s="125"/>
      <c r="AW77" s="125">
        <v>1035182230</v>
      </c>
      <c r="AX77" s="125"/>
    </row>
    <row r="78" spans="1:50" x14ac:dyDescent="0.25">
      <c r="C78" t="s">
        <v>433</v>
      </c>
      <c r="D78">
        <v>1050</v>
      </c>
      <c r="E78" t="s">
        <v>440</v>
      </c>
      <c r="F78" s="125">
        <v>1000</v>
      </c>
      <c r="G78" s="125">
        <v>2000</v>
      </c>
      <c r="H78" s="125">
        <v>4000</v>
      </c>
      <c r="I78" s="125">
        <v>0</v>
      </c>
      <c r="J78" s="125">
        <v>1750</v>
      </c>
      <c r="K78" s="125">
        <v>1.75</v>
      </c>
      <c r="L78" s="125">
        <v>825</v>
      </c>
      <c r="M78" s="125">
        <v>2000</v>
      </c>
      <c r="N78" s="125">
        <v>4000</v>
      </c>
      <c r="O78" s="125">
        <v>0</v>
      </c>
      <c r="P78" s="125">
        <v>1706.25</v>
      </c>
      <c r="Q78" s="125">
        <v>1.70625</v>
      </c>
      <c r="R78" s="125">
        <v>83196058</v>
      </c>
      <c r="S78" s="125">
        <v>207000000</v>
      </c>
      <c r="T78" s="125">
        <v>96727400</v>
      </c>
      <c r="U78" s="125"/>
      <c r="V78" s="125">
        <v>386923458</v>
      </c>
      <c r="W78" s="125"/>
      <c r="AB78" s="144">
        <v>3</v>
      </c>
      <c r="AC78" s="144">
        <v>27</v>
      </c>
      <c r="AD78" t="s">
        <v>433</v>
      </c>
      <c r="AE78" s="155">
        <v>1050</v>
      </c>
      <c r="AF78" t="s">
        <v>440</v>
      </c>
      <c r="AG78" s="125">
        <v>1000</v>
      </c>
      <c r="AH78" s="125">
        <v>2000</v>
      </c>
      <c r="AI78" s="125">
        <v>4000</v>
      </c>
      <c r="AJ78" s="125">
        <v>0</v>
      </c>
      <c r="AK78" s="125">
        <v>1750</v>
      </c>
      <c r="AL78" s="125">
        <v>1.75</v>
      </c>
      <c r="AM78" s="125">
        <v>825</v>
      </c>
      <c r="AN78" s="125">
        <v>2000</v>
      </c>
      <c r="AO78" s="125">
        <v>4000</v>
      </c>
      <c r="AP78" s="125">
        <v>0</v>
      </c>
      <c r="AQ78" s="125">
        <v>1706.25</v>
      </c>
      <c r="AR78" s="125">
        <v>1.70625</v>
      </c>
      <c r="AS78" s="125">
        <v>83196058</v>
      </c>
      <c r="AT78" s="125">
        <v>207000000</v>
      </c>
      <c r="AU78" s="125">
        <v>96727400</v>
      </c>
      <c r="AV78" s="125"/>
      <c r="AW78" s="125">
        <v>386923458</v>
      </c>
      <c r="AX78" s="125"/>
    </row>
    <row r="79" spans="1:50" x14ac:dyDescent="0.25">
      <c r="C79" t="s">
        <v>431</v>
      </c>
      <c r="D79">
        <v>1050</v>
      </c>
      <c r="E79" t="s">
        <v>440</v>
      </c>
      <c r="F79" s="125">
        <v>2000</v>
      </c>
      <c r="G79" s="125">
        <v>4000</v>
      </c>
      <c r="H79" s="125">
        <v>0</v>
      </c>
      <c r="I79" s="125">
        <v>0</v>
      </c>
      <c r="J79" s="125">
        <v>1500</v>
      </c>
      <c r="K79" s="125">
        <v>0.75</v>
      </c>
      <c r="L79" s="125">
        <v>2100</v>
      </c>
      <c r="M79" s="125">
        <v>4000</v>
      </c>
      <c r="N79" s="125">
        <v>0</v>
      </c>
      <c r="O79" s="125">
        <v>0</v>
      </c>
      <c r="P79" s="125">
        <v>1525</v>
      </c>
      <c r="Q79" s="125">
        <v>0.76249999999999996</v>
      </c>
      <c r="R79" s="125">
        <v>284227985</v>
      </c>
      <c r="S79" s="125">
        <v>85750000</v>
      </c>
      <c r="T79" s="125">
        <v>0</v>
      </c>
      <c r="U79" s="125"/>
      <c r="V79" s="125">
        <v>369977985</v>
      </c>
      <c r="W79" s="125"/>
      <c r="AB79" s="144">
        <v>3</v>
      </c>
      <c r="AC79" s="144">
        <v>27</v>
      </c>
      <c r="AD79" t="s">
        <v>431</v>
      </c>
      <c r="AE79" s="155">
        <v>1050</v>
      </c>
      <c r="AF79" t="s">
        <v>440</v>
      </c>
      <c r="AG79" s="125">
        <v>2000</v>
      </c>
      <c r="AH79" s="125">
        <v>4000</v>
      </c>
      <c r="AI79" s="125">
        <v>0</v>
      </c>
      <c r="AJ79" s="125">
        <v>0</v>
      </c>
      <c r="AK79" s="125">
        <v>1500</v>
      </c>
      <c r="AL79" s="125">
        <v>0.75</v>
      </c>
      <c r="AM79" s="125">
        <v>2100</v>
      </c>
      <c r="AN79" s="125">
        <v>4000</v>
      </c>
      <c r="AO79" s="125">
        <v>0</v>
      </c>
      <c r="AP79" s="125">
        <v>0</v>
      </c>
      <c r="AQ79" s="125">
        <v>1525</v>
      </c>
      <c r="AR79" s="125">
        <v>0.76249999999999996</v>
      </c>
      <c r="AS79" s="125">
        <v>284227985</v>
      </c>
      <c r="AT79" s="125">
        <v>85750000</v>
      </c>
      <c r="AU79" s="125">
        <v>0</v>
      </c>
      <c r="AV79" s="125"/>
      <c r="AW79" s="125">
        <v>369977985</v>
      </c>
      <c r="AX79" s="125"/>
    </row>
    <row r="80" spans="1:50" x14ac:dyDescent="0.25">
      <c r="B80">
        <v>30</v>
      </c>
      <c r="C80" t="s">
        <v>429</v>
      </c>
      <c r="D80">
        <v>1048</v>
      </c>
      <c r="E80" t="s">
        <v>440</v>
      </c>
      <c r="F80" s="125">
        <v>1150</v>
      </c>
      <c r="G80" s="125">
        <v>3400</v>
      </c>
      <c r="H80" s="125">
        <v>3400</v>
      </c>
      <c r="I80" s="125">
        <v>3000</v>
      </c>
      <c r="J80" s="125">
        <v>2737.5</v>
      </c>
      <c r="K80" s="125">
        <v>0.91249999999999998</v>
      </c>
      <c r="L80" s="125">
        <v>3500</v>
      </c>
      <c r="M80" s="125">
        <v>3400</v>
      </c>
      <c r="N80" s="125">
        <v>3400</v>
      </c>
      <c r="O80" s="125">
        <v>0</v>
      </c>
      <c r="P80" s="125">
        <v>2575</v>
      </c>
      <c r="Q80" s="125">
        <v>0.85833333333333328</v>
      </c>
      <c r="R80" s="125">
        <v>280000000</v>
      </c>
      <c r="S80" s="125">
        <v>340000000</v>
      </c>
      <c r="T80" s="125">
        <v>183161170</v>
      </c>
      <c r="U80" s="125">
        <v>52830000</v>
      </c>
      <c r="V80" s="125">
        <v>855991170</v>
      </c>
      <c r="W80" s="125">
        <v>5330000</v>
      </c>
      <c r="AB80" s="144">
        <v>3</v>
      </c>
      <c r="AC80" s="144">
        <v>30</v>
      </c>
      <c r="AD80" t="s">
        <v>429</v>
      </c>
      <c r="AE80" s="155">
        <v>1048</v>
      </c>
      <c r="AF80" t="s">
        <v>440</v>
      </c>
      <c r="AG80" s="125">
        <v>1150</v>
      </c>
      <c r="AH80" s="125">
        <v>3400</v>
      </c>
      <c r="AI80" s="125">
        <v>3400</v>
      </c>
      <c r="AJ80" s="125">
        <v>3000</v>
      </c>
      <c r="AK80" s="125">
        <v>2737.5</v>
      </c>
      <c r="AL80" s="125">
        <v>0.91249999999999998</v>
      </c>
      <c r="AM80" s="125">
        <v>3500</v>
      </c>
      <c r="AN80" s="125">
        <v>3400</v>
      </c>
      <c r="AO80" s="125">
        <v>3400</v>
      </c>
      <c r="AP80" s="125">
        <v>0</v>
      </c>
      <c r="AQ80" s="125">
        <v>2575</v>
      </c>
      <c r="AR80" s="125">
        <v>0.85833333333333328</v>
      </c>
      <c r="AS80" s="125">
        <v>280000000</v>
      </c>
      <c r="AT80" s="125">
        <v>340000000</v>
      </c>
      <c r="AU80" s="125">
        <v>183161170</v>
      </c>
      <c r="AV80" s="125">
        <v>52830000</v>
      </c>
      <c r="AW80" s="125">
        <v>855991170</v>
      </c>
      <c r="AX80" s="125">
        <v>5330000</v>
      </c>
    </row>
    <row r="81" spans="1:50" x14ac:dyDescent="0.25">
      <c r="B81">
        <v>31</v>
      </c>
      <c r="C81" t="s">
        <v>434</v>
      </c>
      <c r="D81">
        <v>1051</v>
      </c>
      <c r="E81" t="s">
        <v>440</v>
      </c>
      <c r="F81" s="125">
        <v>1</v>
      </c>
      <c r="G81" s="125">
        <v>1</v>
      </c>
      <c r="H81" s="125">
        <v>0.75</v>
      </c>
      <c r="I81" s="125">
        <v>0</v>
      </c>
      <c r="J81" s="125">
        <v>0.6875</v>
      </c>
      <c r="K81" s="125">
        <v>0.6875</v>
      </c>
      <c r="L81" s="125">
        <v>1</v>
      </c>
      <c r="M81" s="125">
        <v>1</v>
      </c>
      <c r="N81" s="125">
        <v>0.5</v>
      </c>
      <c r="O81" s="125">
        <v>0.25</v>
      </c>
      <c r="P81" s="125">
        <v>0.6875</v>
      </c>
      <c r="Q81" s="125">
        <v>0.6875</v>
      </c>
      <c r="R81" s="125">
        <v>5034232116</v>
      </c>
      <c r="S81" s="125">
        <v>4651861629</v>
      </c>
      <c r="T81" s="125">
        <v>5118419221</v>
      </c>
      <c r="U81" s="125">
        <v>2874344556</v>
      </c>
      <c r="V81" s="125">
        <v>17678857522</v>
      </c>
      <c r="W81" s="125">
        <v>1259205738</v>
      </c>
      <c r="AB81" s="144">
        <v>3</v>
      </c>
      <c r="AC81" s="144">
        <v>31</v>
      </c>
      <c r="AD81" t="s">
        <v>434</v>
      </c>
      <c r="AE81" s="155">
        <v>1051</v>
      </c>
      <c r="AF81" t="s">
        <v>440</v>
      </c>
      <c r="AG81" s="125">
        <v>1</v>
      </c>
      <c r="AH81" s="125">
        <v>1</v>
      </c>
      <c r="AI81" s="125">
        <v>0.75</v>
      </c>
      <c r="AJ81" s="125">
        <v>0</v>
      </c>
      <c r="AK81" s="125">
        <v>0.6875</v>
      </c>
      <c r="AL81" s="125">
        <v>0.6875</v>
      </c>
      <c r="AM81" s="125">
        <v>1</v>
      </c>
      <c r="AN81" s="125">
        <v>1</v>
      </c>
      <c r="AO81" s="125">
        <v>0.5</v>
      </c>
      <c r="AP81" s="125">
        <v>0.25</v>
      </c>
      <c r="AQ81" s="125">
        <v>0.6875</v>
      </c>
      <c r="AR81" s="125">
        <v>0.6875</v>
      </c>
      <c r="AS81" s="125">
        <v>5034232116</v>
      </c>
      <c r="AT81" s="125">
        <v>4651861629</v>
      </c>
      <c r="AU81" s="125">
        <v>5118419221</v>
      </c>
      <c r="AV81" s="125">
        <v>2874344556</v>
      </c>
      <c r="AW81" s="125">
        <v>17678857522</v>
      </c>
      <c r="AX81" s="125">
        <v>1259205738</v>
      </c>
    </row>
    <row r="82" spans="1:50" x14ac:dyDescent="0.25">
      <c r="C82" t="s">
        <v>435</v>
      </c>
      <c r="D82">
        <v>1051</v>
      </c>
      <c r="E82" t="s">
        <v>440</v>
      </c>
      <c r="F82" s="125">
        <v>100</v>
      </c>
      <c r="G82" s="125">
        <v>100</v>
      </c>
      <c r="H82" s="125">
        <v>100</v>
      </c>
      <c r="I82" s="125">
        <v>0</v>
      </c>
      <c r="J82" s="125">
        <v>75</v>
      </c>
      <c r="K82" s="125">
        <v>0.75</v>
      </c>
      <c r="L82" s="125">
        <v>100</v>
      </c>
      <c r="M82" s="125">
        <v>100</v>
      </c>
      <c r="N82" s="125">
        <v>100</v>
      </c>
      <c r="O82" s="125">
        <v>25</v>
      </c>
      <c r="P82" s="125">
        <v>81.25</v>
      </c>
      <c r="Q82" s="125">
        <v>0.8125</v>
      </c>
      <c r="R82" s="125">
        <v>674330755</v>
      </c>
      <c r="S82" s="125">
        <v>698890974</v>
      </c>
      <c r="T82" s="125">
        <v>732707078</v>
      </c>
      <c r="U82" s="125">
        <v>787441727</v>
      </c>
      <c r="V82" s="125">
        <v>2893370534</v>
      </c>
      <c r="W82" s="125">
        <v>787441726</v>
      </c>
      <c r="AB82" s="144">
        <v>3</v>
      </c>
      <c r="AC82" s="144">
        <v>31</v>
      </c>
      <c r="AD82" t="s">
        <v>435</v>
      </c>
      <c r="AE82" s="155">
        <v>1051</v>
      </c>
      <c r="AF82" t="s">
        <v>440</v>
      </c>
      <c r="AG82" s="125">
        <v>100</v>
      </c>
      <c r="AH82" s="125">
        <v>100</v>
      </c>
      <c r="AI82" s="125">
        <v>100</v>
      </c>
      <c r="AJ82" s="125">
        <v>0</v>
      </c>
      <c r="AK82" s="125">
        <v>75</v>
      </c>
      <c r="AL82" s="125">
        <v>0.75</v>
      </c>
      <c r="AM82" s="125">
        <v>100</v>
      </c>
      <c r="AN82" s="125">
        <v>100</v>
      </c>
      <c r="AO82" s="125">
        <v>100</v>
      </c>
      <c r="AP82" s="125">
        <v>25</v>
      </c>
      <c r="AQ82" s="125">
        <v>81.25</v>
      </c>
      <c r="AR82" s="125">
        <v>0.8125</v>
      </c>
      <c r="AS82" s="125">
        <v>674330755</v>
      </c>
      <c r="AT82" s="125">
        <v>698890974</v>
      </c>
      <c r="AU82" s="125">
        <v>732707078</v>
      </c>
      <c r="AV82" s="125">
        <v>787441727</v>
      </c>
      <c r="AW82" s="125">
        <v>2893370534</v>
      </c>
      <c r="AX82" s="125">
        <v>787441726</v>
      </c>
    </row>
    <row r="83" spans="1:50" x14ac:dyDescent="0.25">
      <c r="A83" t="s">
        <v>575</v>
      </c>
      <c r="F83" s="125">
        <v>77445.119999999995</v>
      </c>
      <c r="G83" s="125">
        <v>118442.15</v>
      </c>
      <c r="H83" s="125">
        <v>80036.91</v>
      </c>
      <c r="I83" s="125">
        <v>76945.670000000013</v>
      </c>
      <c r="J83" s="125">
        <v>91575.754166666666</v>
      </c>
      <c r="K83" s="125">
        <v>86.812301654702296</v>
      </c>
      <c r="L83" s="125">
        <v>107052.54</v>
      </c>
      <c r="M83" s="125">
        <v>214262.32</v>
      </c>
      <c r="N83" s="125">
        <v>86650.459999999992</v>
      </c>
      <c r="O83" s="125">
        <v>20638.420000000002</v>
      </c>
      <c r="P83" s="125">
        <v>109710.51833333334</v>
      </c>
      <c r="Q83" s="125">
        <v>93.843127755560431</v>
      </c>
      <c r="R83" s="125">
        <v>39936806790</v>
      </c>
      <c r="S83" s="125">
        <v>48498577542</v>
      </c>
      <c r="T83" s="125">
        <v>45810371809.666664</v>
      </c>
      <c r="U83" s="125">
        <v>30228115539.000004</v>
      </c>
      <c r="V83" s="125">
        <v>164164419180.66669</v>
      </c>
      <c r="W83" s="125">
        <v>9719771237</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T560"/>
  <sheetViews>
    <sheetView topLeftCell="O1" zoomScale="80" zoomScaleNormal="80" zoomScalePageLayoutView="80" workbookViewId="0">
      <pane ySplit="2" topLeftCell="A3" activePane="bottomLeft" state="frozen"/>
      <selection activeCell="U2" sqref="U2"/>
      <selection pane="bottomLeft" activeCell="AM3" sqref="AM3"/>
    </sheetView>
  </sheetViews>
  <sheetFormatPr baseColWidth="10" defaultColWidth="10.85546875" defaultRowHeight="12.75" x14ac:dyDescent="0.25"/>
  <cols>
    <col min="1" max="1" width="9.140625" style="64" customWidth="1"/>
    <col min="2" max="2" width="13.28515625" style="63" customWidth="1"/>
    <col min="3" max="3" width="10.140625" style="64" customWidth="1"/>
    <col min="4" max="4" width="9" style="65" customWidth="1"/>
    <col min="5" max="5" width="13.28515625" style="64" customWidth="1"/>
    <col min="6" max="6" width="21.140625" style="91" customWidth="1"/>
    <col min="7" max="7" width="12.28515625" style="65" customWidth="1"/>
    <col min="8" max="8" width="40.85546875" style="66" customWidth="1"/>
    <col min="9" max="9" width="11" style="63" customWidth="1"/>
    <col min="10" max="10" width="19" style="67" customWidth="1"/>
    <col min="11" max="11" width="11.140625" style="63" customWidth="1"/>
    <col min="12" max="12" width="37.140625" style="68" hidden="1" customWidth="1"/>
    <col min="13" max="13" width="11.140625" style="63" hidden="1" customWidth="1"/>
    <col min="14" max="14" width="11.85546875" style="67" customWidth="1"/>
    <col min="15" max="15" width="14.28515625" style="62" customWidth="1"/>
    <col min="16" max="16" width="21.28515625" style="68" customWidth="1"/>
    <col min="17" max="17" width="26" style="68" customWidth="1"/>
    <col min="18" max="18" width="17.42578125" style="68" hidden="1" customWidth="1"/>
    <col min="19" max="19" width="20.140625" style="68" hidden="1" customWidth="1"/>
    <col min="20" max="20" width="11.7109375" style="63" customWidth="1"/>
    <col min="21" max="21" width="16.42578125" style="63" hidden="1" customWidth="1"/>
    <col min="22" max="22" width="17.7109375" style="90" hidden="1" customWidth="1"/>
    <col min="23" max="23" width="20" style="90" hidden="1" customWidth="1"/>
    <col min="24" max="24" width="18.42578125" style="63" hidden="1" customWidth="1"/>
    <col min="25" max="25" width="15.85546875" style="63" hidden="1" customWidth="1"/>
    <col min="26" max="26" width="11.28515625" style="63" hidden="1" customWidth="1"/>
    <col min="27" max="27" width="7.85546875" style="62" hidden="1" customWidth="1"/>
    <col min="28" max="28" width="10.7109375" style="62" hidden="1" customWidth="1"/>
    <col min="29" max="29" width="10.42578125" style="62" customWidth="1"/>
    <col min="30" max="30" width="10" style="62" customWidth="1"/>
    <col min="31" max="31" width="10" style="62" hidden="1" customWidth="1"/>
    <col min="32" max="32" width="11.42578125" style="62" hidden="1" customWidth="1"/>
    <col min="33" max="33" width="10.7109375" style="62" hidden="1" customWidth="1"/>
    <col min="34" max="34" width="11.140625" style="62" customWidth="1"/>
    <col min="35" max="35" width="11.42578125" style="62" customWidth="1"/>
    <col min="36" max="36" width="15.28515625" style="62" hidden="1" customWidth="1"/>
    <col min="37" max="37" width="8.85546875" style="62" hidden="1" customWidth="1"/>
    <col min="38" max="38" width="7" style="62" hidden="1" customWidth="1"/>
    <col min="39" max="39" width="11.7109375" style="62" customWidth="1"/>
    <col min="40" max="40" width="11.42578125" style="62" customWidth="1"/>
    <col min="41" max="41" width="15" style="62" hidden="1" customWidth="1"/>
    <col min="42" max="42" width="16.85546875" style="62" hidden="1" customWidth="1"/>
    <col min="43" max="43" width="15" style="62" hidden="1" customWidth="1"/>
    <col min="44" max="44" width="15.140625" style="62" customWidth="1"/>
    <col min="45" max="45" width="19.7109375" style="62" customWidth="1"/>
    <col min="46" max="46" width="19.7109375" style="62" hidden="1" customWidth="1"/>
    <col min="47" max="47" width="17.28515625" style="62" hidden="1" customWidth="1"/>
    <col min="48" max="48" width="16" style="62" hidden="1" customWidth="1"/>
    <col min="49" max="49" width="19.42578125" style="62" customWidth="1"/>
    <col min="50" max="50" width="13" style="62" customWidth="1"/>
    <col min="51" max="51" width="21.28515625" style="62" customWidth="1"/>
    <col min="52" max="53" width="16.28515625" style="62" hidden="1" customWidth="1"/>
    <col min="54" max="54" width="49.85546875" style="62" hidden="1" customWidth="1"/>
    <col min="55" max="55" width="73.7109375" style="62" customWidth="1"/>
    <col min="56" max="56" width="103" style="116" hidden="1" customWidth="1"/>
    <col min="57" max="122" width="10.85546875" style="171"/>
    <col min="123" max="16384" width="10.85546875" style="68"/>
  </cols>
  <sheetData>
    <row r="1" spans="1:122" s="69" customFormat="1" ht="78.75" customHeight="1" x14ac:dyDescent="0.25">
      <c r="A1" s="197" t="s">
        <v>109</v>
      </c>
      <c r="B1" s="197"/>
      <c r="C1" s="197"/>
      <c r="D1" s="197"/>
      <c r="E1" s="197"/>
      <c r="F1" s="197"/>
      <c r="G1" s="197"/>
      <c r="H1" s="197"/>
      <c r="I1" s="197"/>
      <c r="J1" s="197"/>
      <c r="K1" s="197"/>
      <c r="L1" s="197"/>
      <c r="M1" s="197"/>
      <c r="N1" s="197"/>
      <c r="O1" s="197"/>
      <c r="P1" s="197"/>
      <c r="Q1" s="197"/>
      <c r="R1" s="197"/>
      <c r="S1" s="197"/>
      <c r="T1" s="200" t="s">
        <v>293</v>
      </c>
      <c r="U1" s="200"/>
      <c r="V1" s="200"/>
      <c r="W1" s="200"/>
      <c r="X1" s="200"/>
      <c r="Y1" s="200"/>
      <c r="Z1" s="200"/>
      <c r="AA1" s="199" t="s">
        <v>3</v>
      </c>
      <c r="AB1" s="199"/>
      <c r="AC1" s="199"/>
      <c r="AD1" s="199"/>
      <c r="AE1" s="199"/>
      <c r="AF1" s="199" t="s">
        <v>296</v>
      </c>
      <c r="AG1" s="199"/>
      <c r="AH1" s="199"/>
      <c r="AI1" s="199"/>
      <c r="AJ1" s="199"/>
      <c r="AK1" s="199" t="s">
        <v>4</v>
      </c>
      <c r="AL1" s="199"/>
      <c r="AM1" s="199"/>
      <c r="AN1" s="199"/>
      <c r="AO1" s="199"/>
      <c r="AP1" s="199" t="s">
        <v>5</v>
      </c>
      <c r="AQ1" s="199"/>
      <c r="AR1" s="199"/>
      <c r="AS1" s="199"/>
      <c r="AT1" s="199"/>
      <c r="AU1" s="199" t="s">
        <v>6</v>
      </c>
      <c r="AV1" s="199"/>
      <c r="AW1" s="199"/>
      <c r="AX1" s="199"/>
      <c r="AY1" s="199"/>
      <c r="AZ1" s="195" t="s">
        <v>7</v>
      </c>
      <c r="BA1" s="196"/>
      <c r="BB1" s="130"/>
      <c r="BC1" s="152"/>
      <c r="BD1" s="131"/>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c r="DM1" s="168"/>
      <c r="DN1" s="168"/>
      <c r="DO1" s="168"/>
      <c r="DP1" s="168"/>
      <c r="DQ1" s="168"/>
      <c r="DR1" s="168"/>
    </row>
    <row r="2" spans="1:122" s="63" customFormat="1" ht="60" customHeight="1" x14ac:dyDescent="0.25">
      <c r="A2" s="132" t="s">
        <v>305</v>
      </c>
      <c r="B2" s="132" t="s">
        <v>295</v>
      </c>
      <c r="C2" s="132" t="s">
        <v>30</v>
      </c>
      <c r="D2" s="132" t="s">
        <v>104</v>
      </c>
      <c r="E2" s="132" t="s">
        <v>31</v>
      </c>
      <c r="F2" s="132" t="s">
        <v>105</v>
      </c>
      <c r="G2" s="132" t="s">
        <v>32</v>
      </c>
      <c r="H2" s="132" t="s">
        <v>33</v>
      </c>
      <c r="I2" s="132" t="s">
        <v>34</v>
      </c>
      <c r="J2" s="132" t="s">
        <v>35</v>
      </c>
      <c r="K2" s="132" t="s">
        <v>36</v>
      </c>
      <c r="L2" s="132" t="s">
        <v>106</v>
      </c>
      <c r="M2" s="132" t="s">
        <v>37</v>
      </c>
      <c r="N2" s="132" t="s">
        <v>287</v>
      </c>
      <c r="O2" s="133" t="s">
        <v>288</v>
      </c>
      <c r="P2" s="134" t="s">
        <v>289</v>
      </c>
      <c r="Q2" s="134" t="s">
        <v>290</v>
      </c>
      <c r="R2" s="134" t="s">
        <v>131</v>
      </c>
      <c r="S2" s="135" t="s">
        <v>107</v>
      </c>
      <c r="T2" s="132" t="s">
        <v>291</v>
      </c>
      <c r="U2" s="132" t="s">
        <v>292</v>
      </c>
      <c r="V2" s="132" t="s">
        <v>251</v>
      </c>
      <c r="W2" s="135" t="s">
        <v>252</v>
      </c>
      <c r="X2" s="132" t="s">
        <v>253</v>
      </c>
      <c r="Y2" s="135" t="s">
        <v>254</v>
      </c>
      <c r="Z2" s="136" t="s">
        <v>139</v>
      </c>
      <c r="AA2" s="136">
        <v>2013</v>
      </c>
      <c r="AB2" s="136">
        <v>2014</v>
      </c>
      <c r="AC2" s="136">
        <v>2015</v>
      </c>
      <c r="AD2" s="136">
        <v>2016</v>
      </c>
      <c r="AE2" s="136" t="s">
        <v>108</v>
      </c>
      <c r="AF2" s="135">
        <v>2013</v>
      </c>
      <c r="AG2" s="135">
        <v>2014</v>
      </c>
      <c r="AH2" s="133">
        <v>2015</v>
      </c>
      <c r="AI2" s="133">
        <v>2016</v>
      </c>
      <c r="AJ2" s="135" t="s">
        <v>297</v>
      </c>
      <c r="AK2" s="133">
        <v>2013</v>
      </c>
      <c r="AL2" s="133">
        <v>2014</v>
      </c>
      <c r="AM2" s="133">
        <v>2015</v>
      </c>
      <c r="AN2" s="133">
        <v>2016</v>
      </c>
      <c r="AO2" s="133" t="s">
        <v>294</v>
      </c>
      <c r="AP2" s="135">
        <v>2013</v>
      </c>
      <c r="AQ2" s="135">
        <v>2014</v>
      </c>
      <c r="AR2" s="133">
        <v>2015</v>
      </c>
      <c r="AS2" s="133">
        <v>2016</v>
      </c>
      <c r="AT2" s="135" t="s">
        <v>38</v>
      </c>
      <c r="AU2" s="133">
        <v>2013</v>
      </c>
      <c r="AV2" s="133">
        <v>2014</v>
      </c>
      <c r="AW2" s="133">
        <v>2015</v>
      </c>
      <c r="AX2" s="133">
        <v>2016</v>
      </c>
      <c r="AY2" s="133" t="s">
        <v>39</v>
      </c>
      <c r="AZ2" s="133" t="s">
        <v>8</v>
      </c>
      <c r="BA2" s="133" t="s">
        <v>9</v>
      </c>
      <c r="BB2" s="133" t="s">
        <v>10</v>
      </c>
      <c r="BC2" s="137" t="s">
        <v>657</v>
      </c>
      <c r="BD2" s="137" t="s">
        <v>656</v>
      </c>
      <c r="BE2" s="169"/>
      <c r="BF2" s="169"/>
      <c r="BG2" s="169"/>
      <c r="BH2" s="169"/>
      <c r="BI2" s="169"/>
      <c r="BJ2" s="169"/>
      <c r="BK2" s="169"/>
      <c r="BL2" s="169"/>
      <c r="BM2" s="169"/>
      <c r="BN2" s="169"/>
      <c r="BO2" s="169"/>
      <c r="BP2" s="169"/>
      <c r="BQ2" s="169"/>
      <c r="BR2" s="169"/>
      <c r="BS2" s="169"/>
      <c r="BT2" s="169"/>
      <c r="BU2" s="169"/>
      <c r="BV2" s="169"/>
      <c r="BW2" s="169"/>
      <c r="BX2" s="169"/>
      <c r="BY2" s="169"/>
      <c r="BZ2" s="169"/>
      <c r="CA2" s="169"/>
      <c r="CB2" s="169"/>
      <c r="CC2" s="169"/>
      <c r="CD2" s="169"/>
      <c r="CE2" s="169"/>
      <c r="CF2" s="169"/>
      <c r="CG2" s="169"/>
      <c r="CH2" s="169"/>
      <c r="CI2" s="169"/>
      <c r="CJ2" s="169"/>
      <c r="CK2" s="169"/>
      <c r="CL2" s="169"/>
      <c r="CM2" s="169"/>
      <c r="CN2" s="169"/>
      <c r="CO2" s="169"/>
      <c r="CP2" s="169"/>
      <c r="CQ2" s="169"/>
      <c r="CR2" s="169"/>
      <c r="CS2" s="169"/>
      <c r="CT2" s="169"/>
      <c r="CU2" s="169"/>
      <c r="CV2" s="169"/>
      <c r="CW2" s="169"/>
      <c r="CX2" s="169"/>
      <c r="CY2" s="169"/>
      <c r="CZ2" s="169"/>
      <c r="DA2" s="169"/>
      <c r="DB2" s="169"/>
      <c r="DC2" s="169"/>
      <c r="DD2" s="169"/>
      <c r="DE2" s="169"/>
      <c r="DF2" s="169"/>
      <c r="DG2" s="169"/>
      <c r="DH2" s="169"/>
      <c r="DI2" s="169"/>
      <c r="DJ2" s="169"/>
      <c r="DK2" s="169"/>
      <c r="DL2" s="169"/>
      <c r="DM2" s="169"/>
      <c r="DN2" s="169"/>
      <c r="DO2" s="169"/>
      <c r="DP2" s="169"/>
      <c r="DQ2" s="169"/>
      <c r="DR2" s="169"/>
    </row>
    <row r="3" spans="1:122" s="97" customFormat="1" ht="17.25" customHeight="1" x14ac:dyDescent="0.25">
      <c r="A3" s="92">
        <f>VLOOKUP(B3,Hoja2!$B$47:$C$66,2,0)</f>
        <v>11</v>
      </c>
      <c r="B3" s="93" t="s">
        <v>348</v>
      </c>
      <c r="C3" s="92">
        <f>VLOOKUP(D3,Hoja2!$B$8:$C$10,2,0)</f>
        <v>1</v>
      </c>
      <c r="D3" s="92" t="s">
        <v>337</v>
      </c>
      <c r="E3" s="92">
        <f>VLOOKUP(F3,Hoja2!$B$12:$C$40,2,0)</f>
        <v>1</v>
      </c>
      <c r="F3" s="95" t="s">
        <v>309</v>
      </c>
      <c r="G3" s="92">
        <v>560</v>
      </c>
      <c r="H3" s="94" t="s">
        <v>358</v>
      </c>
      <c r="I3" s="93">
        <f>VLOOKUP(J3,Desplegables!$D$78:$G$155,2,0)</f>
        <v>2</v>
      </c>
      <c r="J3" s="94" t="s">
        <v>149</v>
      </c>
      <c r="K3" s="93">
        <v>1031</v>
      </c>
      <c r="L3" s="94" t="s">
        <v>436</v>
      </c>
      <c r="M3" s="92">
        <v>1</v>
      </c>
      <c r="N3" s="96" t="s">
        <v>437</v>
      </c>
      <c r="O3" s="101">
        <v>450</v>
      </c>
      <c r="P3" s="96" t="s">
        <v>438</v>
      </c>
      <c r="Q3" s="96" t="s">
        <v>439</v>
      </c>
      <c r="R3" s="96" t="str">
        <f>VLOOKUP(J3,Desplegables!$D$78:$G$155,4,0)</f>
        <v>10. SDIS</v>
      </c>
      <c r="S3" s="96" t="str">
        <f>VLOOKUP(J3,Desplegables!$D$78:$G$155,3,0)</f>
        <v>Adecuación , habilitación y dotación de jardines</v>
      </c>
      <c r="T3" s="99" t="s">
        <v>574</v>
      </c>
      <c r="U3" s="104">
        <v>1</v>
      </c>
      <c r="V3" s="105">
        <f t="shared" ref="V3:V34" si="0">+AJ3/O3</f>
        <v>0.16222222222222221</v>
      </c>
      <c r="W3" s="105">
        <f t="shared" ref="W3:W34" si="1">+U3*V3</f>
        <v>0.16222222222222221</v>
      </c>
      <c r="X3" s="105">
        <f t="shared" ref="X3:X34" si="2">+AO3/O3</f>
        <v>0.1</v>
      </c>
      <c r="Y3" s="105">
        <f t="shared" ref="Y3:Y34" si="3">+X3*U3</f>
        <v>0.1</v>
      </c>
      <c r="Z3" s="99">
        <v>0</v>
      </c>
      <c r="AA3" s="101">
        <v>40</v>
      </c>
      <c r="AB3" s="102">
        <v>90</v>
      </c>
      <c r="AC3" s="101">
        <v>140</v>
      </c>
      <c r="AD3" s="101">
        <v>180</v>
      </c>
      <c r="AE3" s="101">
        <f>IF(T3="CONSTANTE",AVERAGE(AA3:AD3),IF(T3="SUMA",SUM(AA3:AD3),))</f>
        <v>450</v>
      </c>
      <c r="AF3" s="102">
        <v>40</v>
      </c>
      <c r="AG3" s="120">
        <v>9</v>
      </c>
      <c r="AH3" s="120">
        <v>0</v>
      </c>
      <c r="AI3" s="142">
        <v>24</v>
      </c>
      <c r="AJ3" s="142">
        <f>IF(T3="CONSTANTE",AVERAGE(AF3:AI3),IF(T3="SUMA",SUM(AF3:AI3),))</f>
        <v>73</v>
      </c>
      <c r="AK3" s="142">
        <v>40</v>
      </c>
      <c r="AL3" s="120">
        <v>5</v>
      </c>
      <c r="AM3" s="120">
        <v>0</v>
      </c>
      <c r="AN3" s="120">
        <v>0</v>
      </c>
      <c r="AO3" s="102">
        <f>IF(T3="CONSTANTE",AVERAGE(AK3:AN3),IF(T3="SUMA",SUM(AK3:AN3),))</f>
        <v>45</v>
      </c>
      <c r="AP3" s="111">
        <v>599450834</v>
      </c>
      <c r="AQ3" s="112">
        <v>743785000</v>
      </c>
      <c r="AR3" s="112">
        <v>0</v>
      </c>
      <c r="AS3" s="112">
        <v>180094369</v>
      </c>
      <c r="AT3" s="112">
        <f t="shared" ref="AT3:AT27" si="4">SUM(AP3:AS3)</f>
        <v>1523330203</v>
      </c>
      <c r="AU3" s="112">
        <v>0</v>
      </c>
      <c r="AV3" s="112">
        <v>45916667</v>
      </c>
      <c r="AW3" s="112">
        <v>0</v>
      </c>
      <c r="AX3" s="112"/>
      <c r="AY3" s="113">
        <f t="shared" ref="AY3:AY34" si="5">SUM(AU3:AX3)</f>
        <v>45916667</v>
      </c>
      <c r="AZ3" s="113"/>
      <c r="BA3" s="113"/>
      <c r="BB3" s="113" t="s">
        <v>13</v>
      </c>
      <c r="BC3" s="153" t="s">
        <v>664</v>
      </c>
      <c r="BD3" s="115"/>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row>
    <row r="4" spans="1:122" s="97" customFormat="1" ht="17.25" customHeight="1" x14ac:dyDescent="0.25">
      <c r="A4" s="98">
        <f>VLOOKUP(B4,Hoja2!$B$47:$C$66,2,0)</f>
        <v>11</v>
      </c>
      <c r="B4" s="98" t="s">
        <v>348</v>
      </c>
      <c r="C4" s="99">
        <f>VLOOKUP(D4,Hoja2!$B$8:$C$10,2,0)</f>
        <v>1</v>
      </c>
      <c r="D4" s="99" t="s">
        <v>337</v>
      </c>
      <c r="E4" s="99">
        <f>VLOOKUP(F4,Hoja2!$B$12:$C$40,2,0)</f>
        <v>1</v>
      </c>
      <c r="F4" s="96" t="s">
        <v>309</v>
      </c>
      <c r="G4" s="99">
        <v>561</v>
      </c>
      <c r="H4" s="100" t="s">
        <v>359</v>
      </c>
      <c r="I4" s="98">
        <f>VLOOKUP(J4,Desplegables!$D$78:$G$155,2,0)</f>
        <v>1</v>
      </c>
      <c r="J4" s="100" t="s">
        <v>147</v>
      </c>
      <c r="K4" s="98">
        <v>1031</v>
      </c>
      <c r="L4" s="100" t="s">
        <v>436</v>
      </c>
      <c r="M4" s="99">
        <v>2</v>
      </c>
      <c r="N4" s="96" t="s">
        <v>441</v>
      </c>
      <c r="O4" s="101">
        <v>1000</v>
      </c>
      <c r="P4" s="96" t="s">
        <v>442</v>
      </c>
      <c r="Q4" s="96" t="s">
        <v>443</v>
      </c>
      <c r="R4" s="96" t="str">
        <f>VLOOKUP(J4,Desplegables!$D$78:$G$155,4,0)</f>
        <v>10. SDIS</v>
      </c>
      <c r="S4" s="96" t="str">
        <f>VLOOKUP(J4,Desplegables!$D$78:$G$155,3,0)</f>
        <v>Protección integral a niños y niñas y adolescentes</v>
      </c>
      <c r="T4" s="99" t="s">
        <v>440</v>
      </c>
      <c r="U4" s="104">
        <v>1</v>
      </c>
      <c r="V4" s="105">
        <f t="shared" si="0"/>
        <v>1.25</v>
      </c>
      <c r="W4" s="105">
        <f t="shared" si="1"/>
        <v>1.25</v>
      </c>
      <c r="X4" s="105">
        <f t="shared" si="2"/>
        <v>0.77500000000000002</v>
      </c>
      <c r="Y4" s="105">
        <f t="shared" si="3"/>
        <v>0.77500000000000002</v>
      </c>
      <c r="Z4" s="99">
        <v>0</v>
      </c>
      <c r="AA4" s="101">
        <v>1000</v>
      </c>
      <c r="AB4" s="102">
        <v>1000</v>
      </c>
      <c r="AC4" s="101">
        <v>1000</v>
      </c>
      <c r="AD4" s="101">
        <v>1000</v>
      </c>
      <c r="AE4" s="101">
        <f>IF(T4="CONSTANTE",AVERAGE(AA4:AD4),IF(T4="SUMA",SUM(AA4:AD4),))</f>
        <v>1000</v>
      </c>
      <c r="AF4" s="102">
        <v>1000</v>
      </c>
      <c r="AG4" s="120">
        <v>1000</v>
      </c>
      <c r="AH4" s="120">
        <v>1000</v>
      </c>
      <c r="AI4" s="120">
        <v>2000</v>
      </c>
      <c r="AJ4" s="142">
        <f>IF(T4="CONSTANTE",AVERAGE(AF4:AI4),IF(T4="SUMA",SUM(AF4:AI4),))</f>
        <v>1250</v>
      </c>
      <c r="AK4" s="142">
        <v>1100</v>
      </c>
      <c r="AL4" s="120">
        <v>1000</v>
      </c>
      <c r="AM4" s="120">
        <v>1000</v>
      </c>
      <c r="AN4" s="120">
        <v>0</v>
      </c>
      <c r="AO4" s="102">
        <f>IF(T4="CONSTANTE",AVERAGE(AK4:AN4),IF(T4="SUMA",SUM(AK4:AN4),))</f>
        <v>775</v>
      </c>
      <c r="AP4" s="112">
        <v>649997050</v>
      </c>
      <c r="AQ4" s="112">
        <v>6000000</v>
      </c>
      <c r="AR4" s="112">
        <f>22500000+10000000</f>
        <v>32500000</v>
      </c>
      <c r="AS4" s="112">
        <v>191008860</v>
      </c>
      <c r="AT4" s="112">
        <f t="shared" si="4"/>
        <v>879505910</v>
      </c>
      <c r="AU4" s="112">
        <v>160500000</v>
      </c>
      <c r="AV4" s="112">
        <v>1500000</v>
      </c>
      <c r="AW4" s="112">
        <v>18250000</v>
      </c>
      <c r="AX4" s="112"/>
      <c r="AY4" s="113">
        <f t="shared" si="5"/>
        <v>180250000</v>
      </c>
      <c r="AZ4" s="113"/>
      <c r="BA4" s="113"/>
      <c r="BB4" s="113" t="s">
        <v>13</v>
      </c>
      <c r="BC4" s="153" t="s">
        <v>663</v>
      </c>
      <c r="BD4" s="115" t="s">
        <v>613</v>
      </c>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row>
    <row r="5" spans="1:122" s="97" customFormat="1" ht="17.25" customHeight="1" x14ac:dyDescent="0.25">
      <c r="A5" s="98">
        <f>VLOOKUP(B5,Hoja2!$B$47:$C$66,2,0)</f>
        <v>11</v>
      </c>
      <c r="B5" s="98" t="s">
        <v>348</v>
      </c>
      <c r="C5" s="99">
        <f>VLOOKUP(D5,Hoja2!$B$8:$C$10,2,0)</f>
        <v>1</v>
      </c>
      <c r="D5" s="99" t="s">
        <v>337</v>
      </c>
      <c r="E5" s="99">
        <f>VLOOKUP(F5,Hoja2!$B$12:$C$40,2,0)</f>
        <v>1</v>
      </c>
      <c r="F5" s="96" t="s">
        <v>309</v>
      </c>
      <c r="G5" s="99">
        <v>562</v>
      </c>
      <c r="H5" s="100" t="s">
        <v>360</v>
      </c>
      <c r="I5" s="98">
        <f>VLOOKUP(J5,Desplegables!$D$78:$G$155,2,0)</f>
        <v>2</v>
      </c>
      <c r="J5" s="100" t="s">
        <v>149</v>
      </c>
      <c r="K5" s="98">
        <v>1031</v>
      </c>
      <c r="L5" s="100" t="s">
        <v>436</v>
      </c>
      <c r="M5" s="99">
        <v>3</v>
      </c>
      <c r="N5" s="96" t="s">
        <v>444</v>
      </c>
      <c r="O5" s="101">
        <v>1</v>
      </c>
      <c r="P5" s="96" t="s">
        <v>445</v>
      </c>
      <c r="Q5" s="96" t="s">
        <v>446</v>
      </c>
      <c r="R5" s="96" t="str">
        <f>VLOOKUP(J5,Desplegables!$D$78:$G$155,4,0)</f>
        <v>10. SDIS</v>
      </c>
      <c r="S5" s="96" t="str">
        <f>VLOOKUP(J5,Desplegables!$D$78:$G$155,3,0)</f>
        <v>Adecuación , habilitación y dotación de jardines</v>
      </c>
      <c r="T5" s="99" t="s">
        <v>440</v>
      </c>
      <c r="U5" s="104">
        <v>1</v>
      </c>
      <c r="V5" s="105">
        <f t="shared" si="0"/>
        <v>0</v>
      </c>
      <c r="W5" s="105">
        <f t="shared" si="1"/>
        <v>0</v>
      </c>
      <c r="X5" s="105">
        <f t="shared" si="2"/>
        <v>0</v>
      </c>
      <c r="Y5" s="105">
        <f t="shared" si="3"/>
        <v>0</v>
      </c>
      <c r="Z5" s="99">
        <v>0</v>
      </c>
      <c r="AA5" s="101">
        <v>0</v>
      </c>
      <c r="AB5" s="102">
        <v>1</v>
      </c>
      <c r="AC5" s="101">
        <v>1</v>
      </c>
      <c r="AD5" s="101">
        <v>1</v>
      </c>
      <c r="AE5" s="101">
        <f>IF(T5="CONSTANTE",AVERAGE(AB5:AD5),IF(T5="SUMA",SUM(AB5:AD5),))</f>
        <v>1</v>
      </c>
      <c r="AF5" s="102">
        <v>0</v>
      </c>
      <c r="AG5" s="120">
        <v>0</v>
      </c>
      <c r="AH5" s="120">
        <v>0</v>
      </c>
      <c r="AI5" s="120">
        <v>0</v>
      </c>
      <c r="AJ5" s="142">
        <f>IF(T5="CONSTANTE",AVERAGE(AG5:AI5),IF(T5="SUMA",SUM(AG5:AI5),))</f>
        <v>0</v>
      </c>
      <c r="AK5" s="142">
        <v>0</v>
      </c>
      <c r="AL5" s="120">
        <v>0</v>
      </c>
      <c r="AM5" s="120">
        <v>0</v>
      </c>
      <c r="AN5" s="120">
        <v>0</v>
      </c>
      <c r="AO5" s="102">
        <f>IF(T5="CONSTANTE",AVERAGE(AL5:AN5),IF(T5="SUMA",SUM(AL5:AN5),))</f>
        <v>0</v>
      </c>
      <c r="AP5" s="112">
        <v>0</v>
      </c>
      <c r="AQ5" s="112">
        <v>0</v>
      </c>
      <c r="AR5" s="112">
        <v>0</v>
      </c>
      <c r="AS5" s="112"/>
      <c r="AT5" s="112">
        <f t="shared" si="4"/>
        <v>0</v>
      </c>
      <c r="AU5" s="112">
        <v>0</v>
      </c>
      <c r="AV5" s="112">
        <v>0</v>
      </c>
      <c r="AW5" s="112">
        <v>0</v>
      </c>
      <c r="AX5" s="112"/>
      <c r="AY5" s="113">
        <f t="shared" si="5"/>
        <v>0</v>
      </c>
      <c r="AZ5" s="113"/>
      <c r="BA5" s="113"/>
      <c r="BB5" s="113" t="s">
        <v>22</v>
      </c>
      <c r="BC5" s="153"/>
      <c r="BD5" s="115"/>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row>
    <row r="6" spans="1:122" s="97" customFormat="1" ht="17.25" customHeight="1" x14ac:dyDescent="0.25">
      <c r="A6" s="98">
        <f>VLOOKUP(B6,Hoja2!$B$47:$C$66,2,0)</f>
        <v>11</v>
      </c>
      <c r="B6" s="98" t="s">
        <v>348</v>
      </c>
      <c r="C6" s="99">
        <f>VLOOKUP(D6,Hoja2!$B$8:$C$10,2,0)</f>
        <v>1</v>
      </c>
      <c r="D6" s="99" t="s">
        <v>337</v>
      </c>
      <c r="E6" s="99">
        <f>VLOOKUP(F6,Hoja2!$B$12:$C$40,2,0)</f>
        <v>3</v>
      </c>
      <c r="F6" s="96" t="s">
        <v>311</v>
      </c>
      <c r="G6" s="99">
        <v>563</v>
      </c>
      <c r="H6" s="100" t="s">
        <v>361</v>
      </c>
      <c r="I6" s="98">
        <f>VLOOKUP(J6,Desplegables!$D$78:$G$155,2,0)</f>
        <v>9</v>
      </c>
      <c r="J6" s="100" t="s">
        <v>162</v>
      </c>
      <c r="K6" s="98">
        <v>1032</v>
      </c>
      <c r="L6" s="100" t="s">
        <v>448</v>
      </c>
      <c r="M6" s="99">
        <v>1</v>
      </c>
      <c r="N6" s="96" t="s">
        <v>441</v>
      </c>
      <c r="O6" s="101">
        <v>4500</v>
      </c>
      <c r="P6" s="96" t="s">
        <v>442</v>
      </c>
      <c r="Q6" s="96" t="s">
        <v>447</v>
      </c>
      <c r="R6" s="96" t="str">
        <f>VLOOKUP(J6,Desplegables!$D$78:$G$155,4,0)</f>
        <v>4. EDUCACIÓN</v>
      </c>
      <c r="S6" s="96" t="str">
        <f>VLOOKUP(J6,Desplegables!$D$78:$G$155,3,0)</f>
        <v>Actividades Extraescolares</v>
      </c>
      <c r="T6" s="99" t="s">
        <v>440</v>
      </c>
      <c r="U6" s="104">
        <v>1</v>
      </c>
      <c r="V6" s="105">
        <f t="shared" si="0"/>
        <v>1.9276666666666666</v>
      </c>
      <c r="W6" s="105">
        <f t="shared" si="1"/>
        <v>1.9276666666666666</v>
      </c>
      <c r="X6" s="105">
        <f t="shared" si="2"/>
        <v>1.9177777777777778</v>
      </c>
      <c r="Y6" s="105">
        <f t="shared" si="3"/>
        <v>1.9177777777777778</v>
      </c>
      <c r="Z6" s="99">
        <v>0</v>
      </c>
      <c r="AA6" s="101">
        <v>4500</v>
      </c>
      <c r="AB6" s="102">
        <v>4500</v>
      </c>
      <c r="AC6" s="101">
        <v>4500</v>
      </c>
      <c r="AD6" s="101">
        <v>4500</v>
      </c>
      <c r="AE6" s="101">
        <f>IF(T6="CONSTANTE",AVERAGE(AA6:AD6),IF(T6="SUMA",SUM(AA6:AD6),))</f>
        <v>4500</v>
      </c>
      <c r="AF6" s="102">
        <v>5020</v>
      </c>
      <c r="AG6" s="120">
        <v>10578</v>
      </c>
      <c r="AH6" s="120">
        <v>19100</v>
      </c>
      <c r="AI6" s="120">
        <v>0</v>
      </c>
      <c r="AJ6" s="142">
        <f>IF(T6="CONSTANTE",AVERAGE(AF6:AI6),IF(T6="SUMA",SUM(AF6:AI6),))</f>
        <v>8674.5</v>
      </c>
      <c r="AK6" s="142">
        <v>5020</v>
      </c>
      <c r="AL6" s="120">
        <v>10400</v>
      </c>
      <c r="AM6" s="120">
        <v>19100</v>
      </c>
      <c r="AN6" s="142">
        <v>0</v>
      </c>
      <c r="AO6" s="142">
        <f>IF(T6="CONSTANTE",AVERAGE(AK6:AN6),IF(T6="SUMA",SUM(AK6:AN6),))</f>
        <v>8630</v>
      </c>
      <c r="AP6" s="141">
        <v>296500000</v>
      </c>
      <c r="AQ6" s="141">
        <v>565500000</v>
      </c>
      <c r="AR6" s="111">
        <v>199906720</v>
      </c>
      <c r="AS6" s="112"/>
      <c r="AT6" s="112">
        <f t="shared" si="4"/>
        <v>1061906720</v>
      </c>
      <c r="AU6" s="112">
        <v>257400000</v>
      </c>
      <c r="AV6" s="112">
        <v>504000000</v>
      </c>
      <c r="AW6" s="112">
        <f>17600000+179906720</f>
        <v>197506720</v>
      </c>
      <c r="AX6" s="112"/>
      <c r="AY6" s="113">
        <f t="shared" si="5"/>
        <v>958906720</v>
      </c>
      <c r="AZ6" s="113"/>
      <c r="BA6" s="113"/>
      <c r="BB6" s="113" t="s">
        <v>22</v>
      </c>
      <c r="BC6" s="153"/>
      <c r="BD6" s="115" t="s">
        <v>616</v>
      </c>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row>
    <row r="7" spans="1:122" s="97" customFormat="1" ht="17.25" customHeight="1" x14ac:dyDescent="0.25">
      <c r="A7" s="98">
        <f>VLOOKUP(B7,Hoja2!$B$47:$C$66,2,0)</f>
        <v>11</v>
      </c>
      <c r="B7" s="98" t="s">
        <v>348</v>
      </c>
      <c r="C7" s="99">
        <f>VLOOKUP(D7,Hoja2!$B$8:$C$10,2,0)</f>
        <v>1</v>
      </c>
      <c r="D7" s="99" t="s">
        <v>337</v>
      </c>
      <c r="E7" s="99">
        <f>VLOOKUP(F7,Hoja2!$B$12:$C$40,2,0)</f>
        <v>3</v>
      </c>
      <c r="F7" s="96" t="s">
        <v>311</v>
      </c>
      <c r="G7" s="99">
        <v>564</v>
      </c>
      <c r="H7" s="100" t="s">
        <v>362</v>
      </c>
      <c r="I7" s="98">
        <f>VLOOKUP(J7,Desplegables!$D$78:$G$155,2,0)</f>
        <v>7</v>
      </c>
      <c r="J7" s="100" t="s">
        <v>160</v>
      </c>
      <c r="K7" s="98">
        <v>1032</v>
      </c>
      <c r="L7" s="100" t="s">
        <v>448</v>
      </c>
      <c r="M7" s="99">
        <v>2</v>
      </c>
      <c r="N7" s="96" t="s">
        <v>437</v>
      </c>
      <c r="O7" s="101">
        <v>4</v>
      </c>
      <c r="P7" s="96" t="s">
        <v>449</v>
      </c>
      <c r="Q7" s="96" t="s">
        <v>450</v>
      </c>
      <c r="R7" s="96" t="str">
        <f>VLOOKUP(J7,Desplegables!$D$78:$G$155,4,0)</f>
        <v>4. EDUCACIÓN</v>
      </c>
      <c r="S7" s="96" t="str">
        <f>VLOOKUP(J7,Desplegables!$D$78:$G$155,3,0)</f>
        <v>Infraestructura y dotación escolar</v>
      </c>
      <c r="T7" s="99" t="s">
        <v>440</v>
      </c>
      <c r="U7" s="104">
        <v>1</v>
      </c>
      <c r="V7" s="105">
        <f t="shared" si="0"/>
        <v>0.5</v>
      </c>
      <c r="W7" s="105">
        <f t="shared" si="1"/>
        <v>0.5</v>
      </c>
      <c r="X7" s="105">
        <f t="shared" si="2"/>
        <v>0.9375</v>
      </c>
      <c r="Y7" s="105">
        <f t="shared" si="3"/>
        <v>0.9375</v>
      </c>
      <c r="Z7" s="99">
        <v>0</v>
      </c>
      <c r="AA7" s="101">
        <v>4</v>
      </c>
      <c r="AB7" s="102">
        <v>4</v>
      </c>
      <c r="AC7" s="101">
        <v>4</v>
      </c>
      <c r="AD7" s="101">
        <v>4</v>
      </c>
      <c r="AE7" s="101">
        <f>IF(T7="CONSTANTE",AVERAGE(AA7:AD7),IF(T7="SUMA",SUM(AA7:AD7),))</f>
        <v>4</v>
      </c>
      <c r="AF7" s="102">
        <v>4</v>
      </c>
      <c r="AG7" s="120">
        <v>4</v>
      </c>
      <c r="AH7" s="120">
        <v>0</v>
      </c>
      <c r="AI7" s="120">
        <v>0</v>
      </c>
      <c r="AJ7" s="142">
        <f>IF(T7="CONSTANTE",AVERAGE(AF7:AI7),IF(T7="SUMA",SUM(AF7:AI7),))</f>
        <v>2</v>
      </c>
      <c r="AK7" s="142">
        <v>5</v>
      </c>
      <c r="AL7" s="120">
        <v>10</v>
      </c>
      <c r="AM7" s="120">
        <v>0</v>
      </c>
      <c r="AN7" s="142">
        <v>0</v>
      </c>
      <c r="AO7" s="142">
        <f>IF(T7="CONSTANTE",AVERAGE(AK7:AN7),IF(T7="SUMA",SUM(AK7:AN7),))</f>
        <v>3.75</v>
      </c>
      <c r="AP7" s="141">
        <v>305737070</v>
      </c>
      <c r="AQ7" s="141">
        <v>915403045</v>
      </c>
      <c r="AR7" s="111">
        <v>0</v>
      </c>
      <c r="AS7" s="112"/>
      <c r="AT7" s="112">
        <f t="shared" si="4"/>
        <v>1221140115</v>
      </c>
      <c r="AU7" s="112">
        <v>0</v>
      </c>
      <c r="AV7" s="112">
        <v>0</v>
      </c>
      <c r="AW7" s="112">
        <v>0</v>
      </c>
      <c r="AX7" s="112"/>
      <c r="AY7" s="113">
        <f t="shared" si="5"/>
        <v>0</v>
      </c>
      <c r="AZ7" s="113"/>
      <c r="BA7" s="113"/>
      <c r="BB7" s="113" t="s">
        <v>22</v>
      </c>
      <c r="BC7" s="153"/>
      <c r="BD7" s="115"/>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row>
    <row r="8" spans="1:122" s="97" customFormat="1" ht="17.25" customHeight="1" x14ac:dyDescent="0.25">
      <c r="A8" s="98">
        <f>VLOOKUP(B8,Hoja2!$B$47:$C$66,2,0)</f>
        <v>11</v>
      </c>
      <c r="B8" s="98" t="s">
        <v>348</v>
      </c>
      <c r="C8" s="99">
        <f>VLOOKUP(D8,Hoja2!$B$8:$C$10,2,0)</f>
        <v>1</v>
      </c>
      <c r="D8" s="99" t="s">
        <v>337</v>
      </c>
      <c r="E8" s="99">
        <f>VLOOKUP(F8,Hoja2!$B$12:$C$40,2,0)</f>
        <v>3</v>
      </c>
      <c r="F8" s="96" t="s">
        <v>311</v>
      </c>
      <c r="G8" s="99">
        <v>565</v>
      </c>
      <c r="H8" s="100" t="s">
        <v>363</v>
      </c>
      <c r="I8" s="98">
        <f>VLOOKUP(J8,Desplegables!$D$78:$G$155,2,0)</f>
        <v>11</v>
      </c>
      <c r="J8" s="100" t="s">
        <v>163</v>
      </c>
      <c r="K8" s="98">
        <v>1032</v>
      </c>
      <c r="L8" s="100" t="s">
        <v>448</v>
      </c>
      <c r="M8" s="99">
        <v>3</v>
      </c>
      <c r="N8" s="96" t="s">
        <v>441</v>
      </c>
      <c r="O8" s="101">
        <v>850</v>
      </c>
      <c r="P8" s="96" t="s">
        <v>442</v>
      </c>
      <c r="Q8" s="96" t="s">
        <v>451</v>
      </c>
      <c r="R8" s="96" t="str">
        <f>VLOOKUP(J8,Desplegables!$D$78:$G$155,4,0)</f>
        <v>4. EDUCACIÓN</v>
      </c>
      <c r="S8" s="96" t="str">
        <f>VLOOKUP(J8,Desplegables!$D$78:$G$155,3,0)</f>
        <v>Validación Escolar</v>
      </c>
      <c r="T8" s="99" t="s">
        <v>440</v>
      </c>
      <c r="U8" s="104">
        <v>1</v>
      </c>
      <c r="V8" s="105">
        <f t="shared" si="0"/>
        <v>0.5</v>
      </c>
      <c r="W8" s="105">
        <f t="shared" si="1"/>
        <v>0.5</v>
      </c>
      <c r="X8" s="105">
        <f t="shared" si="2"/>
        <v>0.5</v>
      </c>
      <c r="Y8" s="105">
        <f t="shared" si="3"/>
        <v>0.5</v>
      </c>
      <c r="Z8" s="99">
        <v>0</v>
      </c>
      <c r="AA8" s="101">
        <v>850</v>
      </c>
      <c r="AB8" s="102">
        <v>850</v>
      </c>
      <c r="AC8" s="101">
        <v>850</v>
      </c>
      <c r="AD8" s="101">
        <v>850</v>
      </c>
      <c r="AE8" s="101">
        <f>IF(T8="CONSTANTE",AVERAGE(AA8:AD8),IF(T8="SUMA",SUM(AA8:AD8),))</f>
        <v>850</v>
      </c>
      <c r="AF8" s="102">
        <v>850</v>
      </c>
      <c r="AG8" s="120">
        <v>850</v>
      </c>
      <c r="AH8" s="120">
        <v>0</v>
      </c>
      <c r="AI8" s="120">
        <v>0</v>
      </c>
      <c r="AJ8" s="142">
        <f>IF(T8="CONSTANTE",AVERAGE(AF8:AI8),IF(T8="SUMA",SUM(AF8:AI8),))</f>
        <v>425</v>
      </c>
      <c r="AK8" s="142">
        <v>850</v>
      </c>
      <c r="AL8" s="120">
        <v>850</v>
      </c>
      <c r="AM8" s="120">
        <v>0</v>
      </c>
      <c r="AN8" s="120">
        <v>0</v>
      </c>
      <c r="AO8" s="102">
        <f>IF(T8="CONSTANTE",AVERAGE(AK8:AN8),IF(T8="SUMA",SUM(AK8:AN8),))</f>
        <v>425</v>
      </c>
      <c r="AP8" s="112">
        <v>180817900</v>
      </c>
      <c r="AQ8" s="112">
        <v>90000000</v>
      </c>
      <c r="AR8" s="112">
        <v>0</v>
      </c>
      <c r="AS8" s="112"/>
      <c r="AT8" s="112">
        <f t="shared" si="4"/>
        <v>270817900</v>
      </c>
      <c r="AU8" s="112">
        <v>54245370</v>
      </c>
      <c r="AV8" s="112">
        <v>72327160</v>
      </c>
      <c r="AW8" s="112">
        <v>0</v>
      </c>
      <c r="AX8" s="112"/>
      <c r="AY8" s="113">
        <f t="shared" si="5"/>
        <v>126572530</v>
      </c>
      <c r="AZ8" s="113"/>
      <c r="BA8" s="113"/>
      <c r="BB8" s="113" t="s">
        <v>22</v>
      </c>
      <c r="BC8" s="153"/>
      <c r="BD8" s="115"/>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CZ8" s="166"/>
      <c r="DA8" s="166"/>
      <c r="DB8" s="166"/>
      <c r="DC8" s="166"/>
      <c r="DD8" s="166"/>
      <c r="DE8" s="166"/>
      <c r="DF8" s="166"/>
      <c r="DG8" s="166"/>
      <c r="DH8" s="166"/>
      <c r="DI8" s="166"/>
      <c r="DJ8" s="166"/>
      <c r="DK8" s="166"/>
      <c r="DL8" s="166"/>
      <c r="DM8" s="166"/>
      <c r="DN8" s="166"/>
      <c r="DO8" s="166"/>
      <c r="DP8" s="166"/>
      <c r="DQ8" s="166"/>
      <c r="DR8" s="166"/>
    </row>
    <row r="9" spans="1:122" s="97" customFormat="1" ht="17.25" customHeight="1" x14ac:dyDescent="0.25">
      <c r="A9" s="98">
        <f>VLOOKUP(B9,Hoja2!$B$47:$C$66,2,0)</f>
        <v>11</v>
      </c>
      <c r="B9" s="98" t="s">
        <v>348</v>
      </c>
      <c r="C9" s="99">
        <f>VLOOKUP(D9,Hoja2!$B$8:$C$10,2,0)</f>
        <v>1</v>
      </c>
      <c r="D9" s="99" t="s">
        <v>337</v>
      </c>
      <c r="E9" s="99">
        <f>VLOOKUP(F9,Hoja2!$B$12:$C$40,2,0)</f>
        <v>2</v>
      </c>
      <c r="F9" s="96" t="s">
        <v>310</v>
      </c>
      <c r="G9" s="99">
        <v>566</v>
      </c>
      <c r="H9" s="100" t="s">
        <v>364</v>
      </c>
      <c r="I9" s="98">
        <f>VLOOKUP(J9,Desplegables!$D$78:$G$155,2,0)</f>
        <v>15</v>
      </c>
      <c r="J9" s="100" t="s">
        <v>546</v>
      </c>
      <c r="K9" s="98">
        <v>1034</v>
      </c>
      <c r="L9" s="100" t="s">
        <v>452</v>
      </c>
      <c r="M9" s="99">
        <v>1</v>
      </c>
      <c r="N9" s="96" t="s">
        <v>441</v>
      </c>
      <c r="O9" s="101">
        <v>1000</v>
      </c>
      <c r="P9" s="96" t="s">
        <v>442</v>
      </c>
      <c r="Q9" s="96" t="s">
        <v>453</v>
      </c>
      <c r="R9" s="96" t="str">
        <f>VLOOKUP(J9,Desplegables!$D$78:$G$155,4,0)</f>
        <v xml:space="preserve">5. GOBIERNO </v>
      </c>
      <c r="S9" s="96" t="str">
        <f>VLOOKUP(J9,Desplegables!$D$78:$G$155,3,0)</f>
        <v xml:space="preserve">Espacios y procesos de participación ciudadana fortalecidos </v>
      </c>
      <c r="T9" s="99" t="s">
        <v>440</v>
      </c>
      <c r="U9" s="104">
        <v>1</v>
      </c>
      <c r="V9" s="105">
        <f t="shared" si="0"/>
        <v>0.34083333333333332</v>
      </c>
      <c r="W9" s="105">
        <f t="shared" si="1"/>
        <v>0.34083333333333332</v>
      </c>
      <c r="X9" s="105">
        <f t="shared" si="2"/>
        <v>0</v>
      </c>
      <c r="Y9" s="105">
        <f t="shared" si="3"/>
        <v>0</v>
      </c>
      <c r="Z9" s="99">
        <v>500</v>
      </c>
      <c r="AA9" s="101">
        <v>0</v>
      </c>
      <c r="AB9" s="102">
        <v>1000</v>
      </c>
      <c r="AC9" s="101">
        <v>1000</v>
      </c>
      <c r="AD9" s="101">
        <v>1000</v>
      </c>
      <c r="AE9" s="101">
        <f>IF(T9="CONSTANTE",AVERAGE(AB9:AD9),IF(T9="SUMA",SUM(AB9:AD9),))</f>
        <v>1000</v>
      </c>
      <c r="AF9" s="102">
        <v>0</v>
      </c>
      <c r="AG9" s="120">
        <v>0</v>
      </c>
      <c r="AH9" s="142">
        <v>0</v>
      </c>
      <c r="AI9" s="120">
        <v>1022.5</v>
      </c>
      <c r="AJ9" s="142">
        <f>IF(T9="CONSTANTE",AVERAGE(AG9:AI9),IF(T9="SUMA",SUM(AG9:AI9),))</f>
        <v>340.83333333333331</v>
      </c>
      <c r="AK9" s="142">
        <v>0</v>
      </c>
      <c r="AL9" s="120">
        <v>0</v>
      </c>
      <c r="AM9" s="120">
        <v>0</v>
      </c>
      <c r="AN9" s="120">
        <v>0</v>
      </c>
      <c r="AO9" s="102">
        <f>IF(T9="CONSTANTE",AVERAGE(AL9:AN9),IF(T9="SUMA",SUM(AL9:AN9),))</f>
        <v>0</v>
      </c>
      <c r="AP9" s="111">
        <v>0</v>
      </c>
      <c r="AQ9" s="112">
        <v>0</v>
      </c>
      <c r="AR9" s="112">
        <v>0</v>
      </c>
      <c r="AS9" s="112">
        <v>350000000</v>
      </c>
      <c r="AT9" s="112">
        <f t="shared" si="4"/>
        <v>350000000</v>
      </c>
      <c r="AU9" s="112">
        <v>0</v>
      </c>
      <c r="AV9" s="112">
        <v>0</v>
      </c>
      <c r="AW9" s="112">
        <v>0</v>
      </c>
      <c r="AX9" s="112"/>
      <c r="AY9" s="113">
        <f t="shared" si="5"/>
        <v>0</v>
      </c>
      <c r="AZ9" s="113"/>
      <c r="BA9" s="113"/>
      <c r="BB9" s="113" t="s">
        <v>22</v>
      </c>
      <c r="BC9" s="153" t="s">
        <v>688</v>
      </c>
      <c r="BD9" s="115"/>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c r="CM9" s="166"/>
      <c r="CN9" s="166"/>
      <c r="CO9" s="166"/>
      <c r="CP9" s="166"/>
      <c r="CQ9" s="166"/>
      <c r="CR9" s="166"/>
      <c r="CS9" s="166"/>
      <c r="CT9" s="166"/>
      <c r="CU9" s="166"/>
      <c r="CV9" s="166"/>
      <c r="CW9" s="166"/>
      <c r="CX9" s="166"/>
      <c r="CY9" s="166"/>
      <c r="CZ9" s="166"/>
      <c r="DA9" s="166"/>
      <c r="DB9" s="166"/>
      <c r="DC9" s="166"/>
      <c r="DD9" s="166"/>
      <c r="DE9" s="166"/>
      <c r="DF9" s="166"/>
      <c r="DG9" s="166"/>
      <c r="DH9" s="166"/>
      <c r="DI9" s="166"/>
      <c r="DJ9" s="166"/>
      <c r="DK9" s="166"/>
      <c r="DL9" s="166"/>
      <c r="DM9" s="166"/>
      <c r="DN9" s="166"/>
      <c r="DO9" s="166"/>
      <c r="DP9" s="166"/>
      <c r="DQ9" s="166"/>
      <c r="DR9" s="166"/>
    </row>
    <row r="10" spans="1:122" s="97" customFormat="1" ht="17.100000000000001" customHeight="1" x14ac:dyDescent="0.25">
      <c r="A10" s="98">
        <f>VLOOKUP(B10,Hoja2!$B$47:$C$66,2,0)</f>
        <v>11</v>
      </c>
      <c r="B10" s="98" t="s">
        <v>348</v>
      </c>
      <c r="C10" s="99">
        <f>VLOOKUP(D10,Hoja2!$B$8:$C$10,2,0)</f>
        <v>1</v>
      </c>
      <c r="D10" s="99" t="s">
        <v>337</v>
      </c>
      <c r="E10" s="99">
        <f>VLOOKUP(F10,Hoja2!$B$12:$C$40,2,0)</f>
        <v>2</v>
      </c>
      <c r="F10" s="96" t="s">
        <v>310</v>
      </c>
      <c r="G10" s="99">
        <v>567</v>
      </c>
      <c r="H10" s="100" t="s">
        <v>365</v>
      </c>
      <c r="I10" s="98">
        <f>VLOOKUP(J10,Desplegables!$D$78:$G$155,2,0)</f>
        <v>4</v>
      </c>
      <c r="J10" s="100" t="s">
        <v>154</v>
      </c>
      <c r="K10" s="98">
        <v>1034</v>
      </c>
      <c r="L10" s="100" t="s">
        <v>452</v>
      </c>
      <c r="M10" s="99">
        <v>2</v>
      </c>
      <c r="N10" s="96" t="s">
        <v>441</v>
      </c>
      <c r="O10" s="101">
        <v>2000</v>
      </c>
      <c r="P10" s="96" t="s">
        <v>442</v>
      </c>
      <c r="Q10" s="96" t="s">
        <v>454</v>
      </c>
      <c r="R10" s="96" t="str">
        <f>VLOOKUP(J10,Desplegables!$D$78:$G$155,4,0)</f>
        <v>9. SALUD</v>
      </c>
      <c r="S10" s="96" t="str">
        <f>VLOOKUP(J10,Desplegables!$D$78:$G$155,3,0)</f>
        <v>Promoción, prevención e intervención en salud</v>
      </c>
      <c r="T10" s="99" t="s">
        <v>440</v>
      </c>
      <c r="U10" s="104">
        <v>1</v>
      </c>
      <c r="V10" s="105">
        <f t="shared" si="0"/>
        <v>0.33333333333333331</v>
      </c>
      <c r="W10" s="105">
        <f t="shared" si="1"/>
        <v>0.33333333333333331</v>
      </c>
      <c r="X10" s="105">
        <f t="shared" si="2"/>
        <v>1.1806666666666668</v>
      </c>
      <c r="Y10" s="105">
        <f t="shared" si="3"/>
        <v>1.1806666666666668</v>
      </c>
      <c r="Z10" s="99">
        <v>1000</v>
      </c>
      <c r="AA10" s="101">
        <v>0</v>
      </c>
      <c r="AB10" s="102">
        <v>2000</v>
      </c>
      <c r="AC10" s="101">
        <v>2000</v>
      </c>
      <c r="AD10" s="101">
        <v>2000</v>
      </c>
      <c r="AE10" s="101">
        <f>IF(T10="CONSTANTE",AVERAGE(AB10:AD10),IF(T10="SUMA",SUM(AB10:AD10),))</f>
        <v>2000</v>
      </c>
      <c r="AF10" s="102">
        <v>0</v>
      </c>
      <c r="AG10" s="120">
        <v>2000</v>
      </c>
      <c r="AH10" s="142">
        <v>0</v>
      </c>
      <c r="AI10" s="120">
        <v>0</v>
      </c>
      <c r="AJ10" s="142">
        <f>IF(T10="CONSTANTE",AVERAGE(AG10:AI10),IF(T10="SUMA",SUM(AG10:AI10),))</f>
        <v>666.66666666666663</v>
      </c>
      <c r="AK10" s="142">
        <v>0</v>
      </c>
      <c r="AL10" s="120">
        <v>7084</v>
      </c>
      <c r="AM10" s="120">
        <v>0</v>
      </c>
      <c r="AN10" s="120">
        <v>0</v>
      </c>
      <c r="AO10" s="102">
        <f>IF(T10="CONSTANTE",AVERAGE(AL10:AN10),IF(T10="SUMA",SUM(AL10:AN10),))</f>
        <v>2361.3333333333335</v>
      </c>
      <c r="AP10" s="111">
        <v>0</v>
      </c>
      <c r="AQ10" s="112">
        <v>349316533.33333331</v>
      </c>
      <c r="AR10" s="112">
        <v>0</v>
      </c>
      <c r="AS10" s="112"/>
      <c r="AT10" s="112">
        <f t="shared" si="4"/>
        <v>349316533.33333331</v>
      </c>
      <c r="AU10" s="112">
        <v>0</v>
      </c>
      <c r="AV10" s="112">
        <v>229316533.33333331</v>
      </c>
      <c r="AW10" s="112">
        <v>0</v>
      </c>
      <c r="AX10" s="112"/>
      <c r="AY10" s="113">
        <f t="shared" si="5"/>
        <v>229316533.33333331</v>
      </c>
      <c r="AZ10" s="113"/>
      <c r="BA10" s="113"/>
      <c r="BB10" s="113" t="s">
        <v>22</v>
      </c>
      <c r="BC10" s="153"/>
      <c r="BD10" s="115"/>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c r="CM10" s="166"/>
      <c r="CN10" s="166"/>
      <c r="CO10" s="166"/>
      <c r="CP10" s="166"/>
      <c r="CQ10" s="166"/>
      <c r="CR10" s="166"/>
      <c r="CS10" s="166"/>
      <c r="CT10" s="166"/>
      <c r="CU10" s="166"/>
      <c r="CV10" s="166"/>
      <c r="CW10" s="166"/>
      <c r="CX10" s="166"/>
      <c r="CY10" s="166"/>
      <c r="CZ10" s="166"/>
      <c r="DA10" s="166"/>
      <c r="DB10" s="166"/>
      <c r="DC10" s="166"/>
      <c r="DD10" s="166"/>
      <c r="DE10" s="166"/>
      <c r="DF10" s="166"/>
      <c r="DG10" s="166"/>
      <c r="DH10" s="166"/>
      <c r="DI10" s="166"/>
      <c r="DJ10" s="166"/>
      <c r="DK10" s="166"/>
      <c r="DL10" s="166"/>
      <c r="DM10" s="166"/>
      <c r="DN10" s="166"/>
      <c r="DO10" s="166"/>
      <c r="DP10" s="166"/>
      <c r="DQ10" s="166"/>
      <c r="DR10" s="166"/>
    </row>
    <row r="11" spans="1:122" s="97" customFormat="1" ht="17.25" customHeight="1" x14ac:dyDescent="0.25">
      <c r="A11" s="98">
        <f>VLOOKUP(B11,Hoja2!$B$47:$C$66,2,0)</f>
        <v>11</v>
      </c>
      <c r="B11" s="98" t="s">
        <v>348</v>
      </c>
      <c r="C11" s="99">
        <f>VLOOKUP(D11,Hoja2!$B$8:$C$10,2,0)</f>
        <v>1</v>
      </c>
      <c r="D11" s="99" t="s">
        <v>337</v>
      </c>
      <c r="E11" s="99">
        <f>VLOOKUP(F11,Hoja2!$B$12:$C$40,2,0)</f>
        <v>2</v>
      </c>
      <c r="F11" s="96" t="s">
        <v>310</v>
      </c>
      <c r="G11" s="99">
        <v>568</v>
      </c>
      <c r="H11" s="100" t="s">
        <v>367</v>
      </c>
      <c r="I11" s="98">
        <f>VLOOKUP(J11,Desplegables!$D$78:$G$155,2,0)</f>
        <v>4</v>
      </c>
      <c r="J11" s="100" t="s">
        <v>154</v>
      </c>
      <c r="K11" s="98">
        <v>1034</v>
      </c>
      <c r="L11" s="100" t="s">
        <v>452</v>
      </c>
      <c r="M11" s="99">
        <v>3</v>
      </c>
      <c r="N11" s="96" t="s">
        <v>441</v>
      </c>
      <c r="O11" s="101">
        <v>1500</v>
      </c>
      <c r="P11" s="96" t="s">
        <v>442</v>
      </c>
      <c r="Q11" s="96" t="s">
        <v>458</v>
      </c>
      <c r="R11" s="96" t="str">
        <f>VLOOKUP(J11,Desplegables!$D$78:$G$155,4,0)</f>
        <v>9. SALUD</v>
      </c>
      <c r="S11" s="96" t="str">
        <f>VLOOKUP(J11,Desplegables!$D$78:$G$155,3,0)</f>
        <v>Promoción, prevención e intervención en salud</v>
      </c>
      <c r="T11" s="99" t="s">
        <v>440</v>
      </c>
      <c r="U11" s="104">
        <v>1</v>
      </c>
      <c r="V11" s="105">
        <f t="shared" si="0"/>
        <v>1.3333333333333333</v>
      </c>
      <c r="W11" s="105">
        <f t="shared" si="1"/>
        <v>1.3333333333333333</v>
      </c>
      <c r="X11" s="105">
        <f t="shared" si="2"/>
        <v>0.64755555555555555</v>
      </c>
      <c r="Y11" s="105">
        <f t="shared" si="3"/>
        <v>0.64755555555555555</v>
      </c>
      <c r="Z11" s="99">
        <v>2000</v>
      </c>
      <c r="AA11" s="101">
        <v>0</v>
      </c>
      <c r="AB11" s="102">
        <v>1500</v>
      </c>
      <c r="AC11" s="101">
        <v>1500</v>
      </c>
      <c r="AD11" s="101">
        <v>1500</v>
      </c>
      <c r="AE11" s="101">
        <f>IF(T11="CONSTANTE",AVERAGE(AB11:AD11),IF(T11="SUMA",SUM(AB11:AD11),))</f>
        <v>1500</v>
      </c>
      <c r="AF11" s="102">
        <v>0</v>
      </c>
      <c r="AG11" s="120">
        <v>1500</v>
      </c>
      <c r="AH11" s="142">
        <v>0</v>
      </c>
      <c r="AI11" s="120">
        <v>4500</v>
      </c>
      <c r="AJ11" s="142">
        <f>IF(T11="CONSTANTE",AVERAGE(AG11:AI11),IF(T11="SUMA",SUM(AG11:AI11),))</f>
        <v>2000</v>
      </c>
      <c r="AK11" s="142">
        <v>0</v>
      </c>
      <c r="AL11" s="120">
        <v>2914</v>
      </c>
      <c r="AM11" s="120">
        <v>0</v>
      </c>
      <c r="AN11" s="120">
        <v>0</v>
      </c>
      <c r="AO11" s="102">
        <f>IF(T11="CONSTANTE",AVERAGE(AL11:AN11),IF(T11="SUMA",SUM(AL11:AN11),))</f>
        <v>971.33333333333337</v>
      </c>
      <c r="AP11" s="111">
        <v>0</v>
      </c>
      <c r="AQ11" s="112">
        <v>199316533.33333331</v>
      </c>
      <c r="AR11" s="112">
        <v>0</v>
      </c>
      <c r="AS11" s="112">
        <v>309231000</v>
      </c>
      <c r="AT11" s="112">
        <f t="shared" si="4"/>
        <v>508547533.33333331</v>
      </c>
      <c r="AU11" s="112">
        <v>0</v>
      </c>
      <c r="AV11" s="112">
        <v>229316533.33333331</v>
      </c>
      <c r="AW11" s="112">
        <v>0</v>
      </c>
      <c r="AX11" s="112"/>
      <c r="AY11" s="113">
        <f t="shared" si="5"/>
        <v>229316533.33333331</v>
      </c>
      <c r="AZ11" s="113"/>
      <c r="BA11" s="113"/>
      <c r="BB11" s="113" t="s">
        <v>22</v>
      </c>
      <c r="BC11" s="153" t="s">
        <v>689</v>
      </c>
      <c r="BD11" s="115"/>
      <c r="BE11" s="166"/>
      <c r="BF11" s="166"/>
      <c r="BG11" s="166"/>
      <c r="BH11" s="166"/>
      <c r="BI11" s="166"/>
      <c r="BJ11" s="166"/>
      <c r="BK11" s="166"/>
      <c r="BL11" s="166"/>
      <c r="BM11" s="166"/>
      <c r="BN11" s="166"/>
      <c r="BO11" s="166"/>
      <c r="BP11" s="166"/>
      <c r="BQ11" s="166"/>
      <c r="BR11" s="166"/>
      <c r="BS11" s="166"/>
      <c r="BT11" s="166"/>
      <c r="BU11" s="166"/>
      <c r="BV11" s="166"/>
      <c r="BW11" s="166"/>
      <c r="BX11" s="166"/>
      <c r="BY11" s="166"/>
      <c r="BZ11" s="166"/>
      <c r="CA11" s="166"/>
      <c r="CB11" s="166"/>
      <c r="CC11" s="166"/>
      <c r="CD11" s="166"/>
      <c r="CE11" s="166"/>
      <c r="CF11" s="166"/>
      <c r="CG11" s="166"/>
      <c r="CH11" s="166"/>
      <c r="CI11" s="166"/>
      <c r="CJ11" s="166"/>
      <c r="CK11" s="166"/>
      <c r="CL11" s="166"/>
      <c r="CM11" s="166"/>
      <c r="CN11" s="166"/>
      <c r="CO11" s="166"/>
      <c r="CP11" s="166"/>
      <c r="CQ11" s="166"/>
      <c r="CR11" s="166"/>
      <c r="CS11" s="166"/>
      <c r="CT11" s="166"/>
      <c r="CU11" s="166"/>
      <c r="CV11" s="166"/>
      <c r="CW11" s="166"/>
      <c r="CX11" s="166"/>
      <c r="CY11" s="166"/>
      <c r="CZ11" s="166"/>
      <c r="DA11" s="166"/>
      <c r="DB11" s="166"/>
      <c r="DC11" s="166"/>
      <c r="DD11" s="166"/>
      <c r="DE11" s="166"/>
      <c r="DF11" s="166"/>
      <c r="DG11" s="166"/>
      <c r="DH11" s="166"/>
      <c r="DI11" s="166"/>
      <c r="DJ11" s="166"/>
      <c r="DK11" s="166"/>
      <c r="DL11" s="166"/>
      <c r="DM11" s="166"/>
      <c r="DN11" s="166"/>
      <c r="DO11" s="166"/>
      <c r="DP11" s="166"/>
      <c r="DQ11" s="166"/>
      <c r="DR11" s="166"/>
    </row>
    <row r="12" spans="1:122" s="97" customFormat="1" ht="17.25" customHeight="1" x14ac:dyDescent="0.25">
      <c r="A12" s="98">
        <f>VLOOKUP(B12,Hoja2!$B$47:$C$66,2,0)</f>
        <v>11</v>
      </c>
      <c r="B12" s="98" t="s">
        <v>348</v>
      </c>
      <c r="C12" s="99">
        <f>VLOOKUP(D12,Hoja2!$B$8:$C$10,2,0)</f>
        <v>1</v>
      </c>
      <c r="D12" s="99" t="s">
        <v>337</v>
      </c>
      <c r="E12" s="99">
        <f>VLOOKUP(F12,Hoja2!$B$12:$C$40,2,0)</f>
        <v>2</v>
      </c>
      <c r="F12" s="96" t="s">
        <v>310</v>
      </c>
      <c r="G12" s="99">
        <v>569</v>
      </c>
      <c r="H12" s="100" t="s">
        <v>368</v>
      </c>
      <c r="I12" s="98">
        <f>VLOOKUP(J12,Desplegables!$D$78:$G$155,2,0)</f>
        <v>4</v>
      </c>
      <c r="J12" s="100" t="s">
        <v>154</v>
      </c>
      <c r="K12" s="98">
        <v>1034</v>
      </c>
      <c r="L12" s="100" t="s">
        <v>452</v>
      </c>
      <c r="M12" s="99">
        <v>4</v>
      </c>
      <c r="N12" s="96" t="s">
        <v>441</v>
      </c>
      <c r="O12" s="101">
        <v>5000</v>
      </c>
      <c r="P12" s="96" t="s">
        <v>442</v>
      </c>
      <c r="Q12" s="96" t="s">
        <v>459</v>
      </c>
      <c r="R12" s="96" t="str">
        <f>VLOOKUP(J12,Desplegables!$D$78:$G$155,4,0)</f>
        <v>9. SALUD</v>
      </c>
      <c r="S12" s="96" t="str">
        <f>VLOOKUP(J12,Desplegables!$D$78:$G$155,3,0)</f>
        <v>Promoción, prevención e intervención en salud</v>
      </c>
      <c r="T12" s="99" t="s">
        <v>440</v>
      </c>
      <c r="U12" s="104">
        <v>1</v>
      </c>
      <c r="V12" s="105">
        <f t="shared" si="0"/>
        <v>1.0333333333333334</v>
      </c>
      <c r="W12" s="105">
        <f t="shared" si="1"/>
        <v>1.0333333333333334</v>
      </c>
      <c r="X12" s="105">
        <f t="shared" si="2"/>
        <v>0.45366666666666672</v>
      </c>
      <c r="Y12" s="105">
        <f t="shared" si="3"/>
        <v>0.45366666666666672</v>
      </c>
      <c r="Z12" s="99">
        <v>0</v>
      </c>
      <c r="AA12" s="101">
        <v>0</v>
      </c>
      <c r="AB12" s="102">
        <v>5000</v>
      </c>
      <c r="AC12" s="101">
        <v>5000</v>
      </c>
      <c r="AD12" s="101">
        <v>5000</v>
      </c>
      <c r="AE12" s="101">
        <f>IF(T12="CONSTANTE",AVERAGE(AB12:AD12),IF(T12="SUMA",SUM(AB12:AD12),))</f>
        <v>5000</v>
      </c>
      <c r="AF12" s="102">
        <v>0</v>
      </c>
      <c r="AG12" s="120">
        <v>5000</v>
      </c>
      <c r="AH12" s="142">
        <v>0</v>
      </c>
      <c r="AI12" s="120">
        <v>10500</v>
      </c>
      <c r="AJ12" s="142">
        <f>IF(T12="CONSTANTE",AVERAGE(AG12:AI12),IF(T12="SUMA",SUM(AG12:AI12),))</f>
        <v>5166.666666666667</v>
      </c>
      <c r="AK12" s="142">
        <v>0</v>
      </c>
      <c r="AL12" s="120">
        <v>6805</v>
      </c>
      <c r="AM12" s="120">
        <v>0</v>
      </c>
      <c r="AN12" s="120">
        <v>0</v>
      </c>
      <c r="AO12" s="102">
        <f>IF(T12="CONSTANTE",AVERAGE(AL12:AN12),IF(T12="SUMA",SUM(AL12:AN12),))</f>
        <v>2268.3333333333335</v>
      </c>
      <c r="AP12" s="111">
        <v>0</v>
      </c>
      <c r="AQ12" s="112">
        <v>199316533.33333331</v>
      </c>
      <c r="AR12" s="112">
        <v>0</v>
      </c>
      <c r="AS12" s="112">
        <v>1030769000</v>
      </c>
      <c r="AT12" s="112">
        <f t="shared" si="4"/>
        <v>1230085533.3333333</v>
      </c>
      <c r="AU12" s="112">
        <v>0</v>
      </c>
      <c r="AV12" s="112">
        <v>214521573.3333334</v>
      </c>
      <c r="AW12" s="112">
        <v>0</v>
      </c>
      <c r="AX12" s="112"/>
      <c r="AY12" s="113">
        <f t="shared" si="5"/>
        <v>214521573.3333334</v>
      </c>
      <c r="AZ12" s="113"/>
      <c r="BA12" s="113"/>
      <c r="BB12" s="113" t="s">
        <v>22</v>
      </c>
      <c r="BC12" s="153" t="s">
        <v>689</v>
      </c>
      <c r="BD12" s="115"/>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166"/>
      <c r="CO12" s="166"/>
      <c r="CP12" s="166"/>
      <c r="CQ12" s="166"/>
      <c r="CR12" s="166"/>
      <c r="CS12" s="166"/>
      <c r="CT12" s="166"/>
      <c r="CU12" s="166"/>
      <c r="CV12" s="166"/>
      <c r="CW12" s="166"/>
      <c r="CX12" s="166"/>
      <c r="CY12" s="166"/>
      <c r="CZ12" s="166"/>
      <c r="DA12" s="166"/>
      <c r="DB12" s="166"/>
      <c r="DC12" s="166"/>
      <c r="DD12" s="166"/>
      <c r="DE12" s="166"/>
      <c r="DF12" s="166"/>
      <c r="DG12" s="166"/>
      <c r="DH12" s="166"/>
      <c r="DI12" s="166"/>
      <c r="DJ12" s="166"/>
      <c r="DK12" s="166"/>
      <c r="DL12" s="166"/>
      <c r="DM12" s="166"/>
      <c r="DN12" s="166"/>
      <c r="DO12" s="166"/>
      <c r="DP12" s="166"/>
      <c r="DQ12" s="166"/>
      <c r="DR12" s="166"/>
    </row>
    <row r="13" spans="1:122" s="97" customFormat="1" ht="17.25" customHeight="1" x14ac:dyDescent="0.25">
      <c r="A13" s="98">
        <f>VLOOKUP(B13,Hoja2!$B$47:$C$66,2,0)</f>
        <v>11</v>
      </c>
      <c r="B13" s="98" t="s">
        <v>348</v>
      </c>
      <c r="C13" s="99">
        <f>VLOOKUP(D13,Hoja2!$B$8:$C$10,2,0)</f>
        <v>1</v>
      </c>
      <c r="D13" s="99" t="s">
        <v>337</v>
      </c>
      <c r="E13" s="99">
        <f>VLOOKUP(F13,Hoja2!$B$12:$C$40,2,0)</f>
        <v>2</v>
      </c>
      <c r="F13" s="96" t="s">
        <v>310</v>
      </c>
      <c r="G13" s="99">
        <v>570</v>
      </c>
      <c r="H13" s="100" t="s">
        <v>369</v>
      </c>
      <c r="I13" s="98">
        <f>VLOOKUP(J13,Desplegables!$D$78:$G$155,2,0)</f>
        <v>4</v>
      </c>
      <c r="J13" s="100" t="s">
        <v>154</v>
      </c>
      <c r="K13" s="98">
        <v>1034</v>
      </c>
      <c r="L13" s="100" t="s">
        <v>452</v>
      </c>
      <c r="M13" s="99">
        <v>5</v>
      </c>
      <c r="N13" s="96" t="s">
        <v>441</v>
      </c>
      <c r="O13" s="101">
        <v>1000</v>
      </c>
      <c r="P13" s="96" t="s">
        <v>442</v>
      </c>
      <c r="Q13" s="96" t="s">
        <v>460</v>
      </c>
      <c r="R13" s="96" t="str">
        <f>VLOOKUP(J13,Desplegables!$D$78:$G$155,4,0)</f>
        <v>9. SALUD</v>
      </c>
      <c r="S13" s="96" t="str">
        <f>VLOOKUP(J13,Desplegables!$D$78:$G$155,3,0)</f>
        <v>Promoción, prevención e intervención en salud</v>
      </c>
      <c r="T13" s="99" t="s">
        <v>440</v>
      </c>
      <c r="U13" s="104">
        <v>1</v>
      </c>
      <c r="V13" s="105">
        <f t="shared" si="0"/>
        <v>0.34100000000000003</v>
      </c>
      <c r="W13" s="105">
        <f t="shared" si="1"/>
        <v>0.34100000000000003</v>
      </c>
      <c r="X13" s="105">
        <f t="shared" si="2"/>
        <v>0</v>
      </c>
      <c r="Y13" s="105">
        <f t="shared" si="3"/>
        <v>0</v>
      </c>
      <c r="Z13" s="99">
        <v>230</v>
      </c>
      <c r="AA13" s="101">
        <v>0</v>
      </c>
      <c r="AB13" s="102">
        <v>1000</v>
      </c>
      <c r="AC13" s="101">
        <v>1000</v>
      </c>
      <c r="AD13" s="101">
        <v>1000</v>
      </c>
      <c r="AE13" s="101">
        <f>IF(T13="CONSTANTE",AVERAGE(AB13:AD13),IF(T13="SUMA",SUM(AB13:AD13),))</f>
        <v>1000</v>
      </c>
      <c r="AF13" s="102">
        <v>0</v>
      </c>
      <c r="AG13" s="120">
        <v>0</v>
      </c>
      <c r="AH13" s="142">
        <v>0</v>
      </c>
      <c r="AI13" s="120">
        <v>1023</v>
      </c>
      <c r="AJ13" s="142">
        <f>IF(T13="CONSTANTE",AVERAGE(AG13:AI13),IF(T13="SUMA",SUM(AG13:AI13),))</f>
        <v>341</v>
      </c>
      <c r="AK13" s="142">
        <v>0</v>
      </c>
      <c r="AL13" s="120">
        <v>0</v>
      </c>
      <c r="AM13" s="120">
        <v>0</v>
      </c>
      <c r="AN13" s="120">
        <v>0</v>
      </c>
      <c r="AO13" s="102">
        <f>IF(T13="CONSTANTE",AVERAGE(AL13:AN13),IF(T13="SUMA",SUM(AL13:AN13),))</f>
        <v>0</v>
      </c>
      <c r="AP13" s="111">
        <v>0</v>
      </c>
      <c r="AQ13" s="112">
        <v>0</v>
      </c>
      <c r="AR13" s="112">
        <v>0</v>
      </c>
      <c r="AS13" s="112">
        <v>350000000</v>
      </c>
      <c r="AT13" s="112">
        <f t="shared" si="4"/>
        <v>350000000</v>
      </c>
      <c r="AU13" s="112">
        <v>0</v>
      </c>
      <c r="AV13" s="112">
        <v>0</v>
      </c>
      <c r="AW13" s="112">
        <v>0</v>
      </c>
      <c r="AX13" s="112"/>
      <c r="AY13" s="113">
        <f t="shared" si="5"/>
        <v>0</v>
      </c>
      <c r="AZ13" s="113"/>
      <c r="BA13" s="113"/>
      <c r="BB13" s="113" t="s">
        <v>22</v>
      </c>
      <c r="BC13" s="153" t="s">
        <v>688</v>
      </c>
      <c r="BD13" s="115"/>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6"/>
      <c r="CP13" s="166"/>
      <c r="CQ13" s="166"/>
      <c r="CR13" s="166"/>
      <c r="CS13" s="166"/>
      <c r="CT13" s="166"/>
      <c r="CU13" s="166"/>
      <c r="CV13" s="166"/>
      <c r="CW13" s="166"/>
      <c r="CX13" s="166"/>
      <c r="CY13" s="166"/>
      <c r="CZ13" s="166"/>
      <c r="DA13" s="166"/>
      <c r="DB13" s="166"/>
      <c r="DC13" s="166"/>
      <c r="DD13" s="166"/>
      <c r="DE13" s="166"/>
      <c r="DF13" s="166"/>
      <c r="DG13" s="166"/>
      <c r="DH13" s="166"/>
      <c r="DI13" s="166"/>
      <c r="DJ13" s="166"/>
      <c r="DK13" s="166"/>
      <c r="DL13" s="166"/>
      <c r="DM13" s="166"/>
      <c r="DN13" s="166"/>
      <c r="DO13" s="166"/>
      <c r="DP13" s="166"/>
      <c r="DQ13" s="166"/>
      <c r="DR13" s="166"/>
    </row>
    <row r="14" spans="1:122" s="97" customFormat="1" ht="17.25" customHeight="1" x14ac:dyDescent="0.25">
      <c r="A14" s="98">
        <f>VLOOKUP(B14,Hoja2!$B$47:$C$66,2,0)</f>
        <v>11</v>
      </c>
      <c r="B14" s="98" t="s">
        <v>348</v>
      </c>
      <c r="C14" s="99">
        <f>VLOOKUP(D14,Hoja2!$B$8:$C$10,2,0)</f>
        <v>1</v>
      </c>
      <c r="D14" s="99" t="s">
        <v>337</v>
      </c>
      <c r="E14" s="99">
        <f>VLOOKUP(F14,Hoja2!$B$12:$C$40,2,0)</f>
        <v>2</v>
      </c>
      <c r="F14" s="96" t="s">
        <v>310</v>
      </c>
      <c r="G14" s="99">
        <v>571</v>
      </c>
      <c r="H14" s="100" t="s">
        <v>370</v>
      </c>
      <c r="I14" s="98">
        <f>VLOOKUP(J14,Desplegables!$D$78:$G$155,2,0)</f>
        <v>5</v>
      </c>
      <c r="J14" s="100" t="s">
        <v>158</v>
      </c>
      <c r="K14" s="98">
        <v>1034</v>
      </c>
      <c r="L14" s="100" t="s">
        <v>452</v>
      </c>
      <c r="M14" s="99">
        <v>6</v>
      </c>
      <c r="N14" s="96" t="s">
        <v>461</v>
      </c>
      <c r="O14" s="101">
        <v>300</v>
      </c>
      <c r="P14" s="96" t="s">
        <v>442</v>
      </c>
      <c r="Q14" s="96" t="s">
        <v>462</v>
      </c>
      <c r="R14" s="96" t="str">
        <f>VLOOKUP(J14,Desplegables!$D$78:$G$155,4,0)</f>
        <v>9. SALUD</v>
      </c>
      <c r="S14" s="96" t="str">
        <f>VLOOKUP(J14,Desplegables!$D$78:$G$155,3,0)</f>
        <v>Promoción, prevención e intervención en salud</v>
      </c>
      <c r="T14" s="99" t="s">
        <v>440</v>
      </c>
      <c r="U14" s="104">
        <v>1</v>
      </c>
      <c r="V14" s="105">
        <f t="shared" si="0"/>
        <v>1.6083333333333334</v>
      </c>
      <c r="W14" s="105">
        <f t="shared" si="1"/>
        <v>1.6083333333333334</v>
      </c>
      <c r="X14" s="105">
        <f t="shared" si="2"/>
        <v>0.755</v>
      </c>
      <c r="Y14" s="105">
        <f t="shared" si="3"/>
        <v>0.755</v>
      </c>
      <c r="Z14" s="99">
        <v>160</v>
      </c>
      <c r="AA14" s="102">
        <v>300</v>
      </c>
      <c r="AB14" s="102">
        <v>300</v>
      </c>
      <c r="AC14" s="101">
        <v>300</v>
      </c>
      <c r="AD14" s="101">
        <v>300</v>
      </c>
      <c r="AE14" s="101">
        <f>IF(T14="CONSTANTE",AVERAGE(AA14:AD14),IF(T14="SUMA",SUM(AA14:AD14),))</f>
        <v>300</v>
      </c>
      <c r="AF14" s="102">
        <v>580</v>
      </c>
      <c r="AG14" s="120">
        <v>500</v>
      </c>
      <c r="AH14" s="120">
        <v>425</v>
      </c>
      <c r="AI14" s="120">
        <v>425</v>
      </c>
      <c r="AJ14" s="143">
        <f>IF(T14="CONSTANTE",AVERAGE(AF14:AI14),IF(T14="SUMA",SUM(AF14:AI14),))</f>
        <v>482.5</v>
      </c>
      <c r="AK14" s="142">
        <v>185</v>
      </c>
      <c r="AL14" s="120">
        <v>721</v>
      </c>
      <c r="AM14" s="120">
        <v>0</v>
      </c>
      <c r="AN14" s="120">
        <v>0</v>
      </c>
      <c r="AO14" s="106">
        <f>IF(T14="CONSTANTE",AVERAGE(AK14:AN14),IF(T14="SUMA",SUM(AK14:AN14),))</f>
        <v>226.5</v>
      </c>
      <c r="AP14" s="111">
        <v>997192363</v>
      </c>
      <c r="AQ14" s="112">
        <v>420009218</v>
      </c>
      <c r="AR14" s="112">
        <v>6500000</v>
      </c>
      <c r="AS14" s="112">
        <v>715346000</v>
      </c>
      <c r="AT14" s="112">
        <f t="shared" si="4"/>
        <v>2139047581</v>
      </c>
      <c r="AU14" s="112">
        <v>390099164</v>
      </c>
      <c r="AV14" s="112">
        <v>0</v>
      </c>
      <c r="AW14" s="112">
        <v>0</v>
      </c>
      <c r="AX14" s="112"/>
      <c r="AY14" s="113">
        <f t="shared" si="5"/>
        <v>390099164</v>
      </c>
      <c r="AZ14" s="113"/>
      <c r="BA14" s="113"/>
      <c r="BB14" s="113" t="s">
        <v>22</v>
      </c>
      <c r="BC14" s="153" t="s">
        <v>665</v>
      </c>
      <c r="BD14" s="115" t="s">
        <v>617</v>
      </c>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6"/>
      <c r="CP14" s="166"/>
      <c r="CQ14" s="166"/>
      <c r="CR14" s="166"/>
      <c r="CS14" s="166"/>
      <c r="CT14" s="166"/>
      <c r="CU14" s="166"/>
      <c r="CV14" s="166"/>
      <c r="CW14" s="166"/>
      <c r="CX14" s="166"/>
      <c r="CY14" s="166"/>
      <c r="CZ14" s="166"/>
      <c r="DA14" s="166"/>
      <c r="DB14" s="166"/>
      <c r="DC14" s="166"/>
      <c r="DD14" s="166"/>
      <c r="DE14" s="166"/>
      <c r="DF14" s="166"/>
      <c r="DG14" s="166"/>
      <c r="DH14" s="166"/>
      <c r="DI14" s="166"/>
      <c r="DJ14" s="166"/>
      <c r="DK14" s="166"/>
      <c r="DL14" s="166"/>
      <c r="DM14" s="166"/>
      <c r="DN14" s="166"/>
      <c r="DO14" s="166"/>
      <c r="DP14" s="166"/>
      <c r="DQ14" s="166"/>
      <c r="DR14" s="166"/>
    </row>
    <row r="15" spans="1:122" s="97" customFormat="1" ht="17.25" customHeight="1" x14ac:dyDescent="0.25">
      <c r="A15" s="98">
        <f>VLOOKUP(B15,Hoja2!$B$47:$C$66,2,0)</f>
        <v>11</v>
      </c>
      <c r="B15" s="98" t="s">
        <v>348</v>
      </c>
      <c r="C15" s="99">
        <f>VLOOKUP(D15,Hoja2!$B$8:$C$10,2,0)</f>
        <v>1</v>
      </c>
      <c r="D15" s="99" t="s">
        <v>337</v>
      </c>
      <c r="E15" s="99">
        <f>VLOOKUP(F15,Hoja2!$B$12:$C$40,2,0)</f>
        <v>2</v>
      </c>
      <c r="F15" s="96" t="s">
        <v>310</v>
      </c>
      <c r="G15" s="99">
        <v>572</v>
      </c>
      <c r="H15" s="100" t="s">
        <v>366</v>
      </c>
      <c r="I15" s="98">
        <f>VLOOKUP(J15,Desplegables!$D$78:$G$155,2,0)</f>
        <v>6</v>
      </c>
      <c r="J15" s="100" t="s">
        <v>156</v>
      </c>
      <c r="K15" s="98">
        <v>1034</v>
      </c>
      <c r="L15" s="100" t="s">
        <v>452</v>
      </c>
      <c r="M15" s="99">
        <v>7</v>
      </c>
      <c r="N15" s="96" t="s">
        <v>455</v>
      </c>
      <c r="O15" s="101">
        <v>20</v>
      </c>
      <c r="P15" s="96" t="s">
        <v>456</v>
      </c>
      <c r="Q15" s="96" t="s">
        <v>457</v>
      </c>
      <c r="R15" s="96" t="str">
        <f>VLOOKUP(J15,Desplegables!$D$78:$G$155,4,0)</f>
        <v>9. SALUD</v>
      </c>
      <c r="S15" s="96" t="str">
        <f>VLOOKUP(J15,Desplegables!$D$78:$G$155,3,0)</f>
        <v>Inspección, vigilancia y control(IVC) del sistema de salud</v>
      </c>
      <c r="T15" s="99" t="s">
        <v>574</v>
      </c>
      <c r="U15" s="104">
        <v>1</v>
      </c>
      <c r="V15" s="105">
        <f t="shared" si="0"/>
        <v>4</v>
      </c>
      <c r="W15" s="105">
        <f t="shared" si="1"/>
        <v>4</v>
      </c>
      <c r="X15" s="105">
        <f t="shared" si="2"/>
        <v>2.7</v>
      </c>
      <c r="Y15" s="105">
        <f t="shared" si="3"/>
        <v>2.7</v>
      </c>
      <c r="Z15" s="99">
        <v>0</v>
      </c>
      <c r="AA15" s="101">
        <v>5</v>
      </c>
      <c r="AB15" s="102">
        <v>5</v>
      </c>
      <c r="AC15" s="101">
        <v>5</v>
      </c>
      <c r="AD15" s="101">
        <v>5</v>
      </c>
      <c r="AE15" s="101">
        <f>IF(T15="CONSTANTE",AVERAGE(AA15:AD15),IF(T15="SUMA",SUM(AA15:AD15),))</f>
        <v>20</v>
      </c>
      <c r="AF15" s="102">
        <v>40</v>
      </c>
      <c r="AG15" s="120">
        <v>0</v>
      </c>
      <c r="AH15" s="120">
        <v>20</v>
      </c>
      <c r="AI15" s="120">
        <v>20</v>
      </c>
      <c r="AJ15" s="142">
        <f>IF(T15="CONSTANTE",AVERAGE(AF15:AI15),IF(T15="SUMA",SUM(AF15:AI15),))</f>
        <v>80</v>
      </c>
      <c r="AK15" s="142">
        <v>54</v>
      </c>
      <c r="AL15" s="120">
        <v>0</v>
      </c>
      <c r="AM15" s="120">
        <v>0</v>
      </c>
      <c r="AN15" s="120">
        <v>0</v>
      </c>
      <c r="AO15" s="102">
        <f>IF(T15="CONSTANTE",AVERAGE(AK15:AN15),IF(T15="SUMA",SUM(AK15:AN15),))</f>
        <v>54</v>
      </c>
      <c r="AP15" s="111">
        <v>150780500</v>
      </c>
      <c r="AQ15" s="112">
        <v>0</v>
      </c>
      <c r="AR15" s="112">
        <v>0</v>
      </c>
      <c r="AS15" s="112">
        <v>139363433</v>
      </c>
      <c r="AT15" s="112">
        <f t="shared" si="4"/>
        <v>290143933</v>
      </c>
      <c r="AU15" s="112">
        <v>27406100</v>
      </c>
      <c r="AV15" s="112">
        <v>0</v>
      </c>
      <c r="AW15" s="112">
        <v>0</v>
      </c>
      <c r="AX15" s="112"/>
      <c r="AY15" s="113">
        <f t="shared" si="5"/>
        <v>27406100</v>
      </c>
      <c r="AZ15" s="113"/>
      <c r="BA15" s="113"/>
      <c r="BB15" s="113" t="s">
        <v>22</v>
      </c>
      <c r="BC15" s="153" t="s">
        <v>666</v>
      </c>
      <c r="BD15" s="115" t="s">
        <v>29</v>
      </c>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6"/>
      <c r="CN15" s="166"/>
      <c r="CO15" s="166"/>
      <c r="CP15" s="166"/>
      <c r="CQ15" s="166"/>
      <c r="CR15" s="166"/>
      <c r="CS15" s="166"/>
      <c r="CT15" s="166"/>
      <c r="CU15" s="166"/>
      <c r="CV15" s="166"/>
      <c r="CW15" s="166"/>
      <c r="CX15" s="166"/>
      <c r="CY15" s="166"/>
      <c r="CZ15" s="166"/>
      <c r="DA15" s="166"/>
      <c r="DB15" s="166"/>
      <c r="DC15" s="166"/>
      <c r="DD15" s="166"/>
      <c r="DE15" s="166"/>
      <c r="DF15" s="166"/>
      <c r="DG15" s="166"/>
      <c r="DH15" s="166"/>
      <c r="DI15" s="166"/>
      <c r="DJ15" s="166"/>
      <c r="DK15" s="166"/>
      <c r="DL15" s="166"/>
      <c r="DM15" s="166"/>
      <c r="DN15" s="166"/>
      <c r="DO15" s="166"/>
      <c r="DP15" s="166"/>
      <c r="DQ15" s="166"/>
      <c r="DR15" s="166"/>
    </row>
    <row r="16" spans="1:122" s="97" customFormat="1" ht="17.25" customHeight="1" x14ac:dyDescent="0.25">
      <c r="A16" s="98">
        <f>VLOOKUP(B16,Hoja2!$B$47:$C$66,2,0)</f>
        <v>11</v>
      </c>
      <c r="B16" s="98" t="s">
        <v>348</v>
      </c>
      <c r="C16" s="99">
        <f>VLOOKUP(D16,Hoja2!$B$8:$C$10,2,0)</f>
        <v>1</v>
      </c>
      <c r="D16" s="99" t="s">
        <v>337</v>
      </c>
      <c r="E16" s="99">
        <f>VLOOKUP(F16,Hoja2!$B$12:$C$40,2,0)</f>
        <v>4</v>
      </c>
      <c r="F16" s="96" t="s">
        <v>312</v>
      </c>
      <c r="G16" s="99">
        <v>573</v>
      </c>
      <c r="H16" s="100" t="s">
        <v>371</v>
      </c>
      <c r="I16" s="98">
        <f>VLOOKUP(J16,Desplegables!$D$78:$G$155,2,0)</f>
        <v>14</v>
      </c>
      <c r="J16" s="100" t="s">
        <v>169</v>
      </c>
      <c r="K16" s="98">
        <v>1035</v>
      </c>
      <c r="L16" s="100" t="s">
        <v>463</v>
      </c>
      <c r="M16" s="99">
        <v>1</v>
      </c>
      <c r="N16" s="96" t="s">
        <v>441</v>
      </c>
      <c r="O16" s="101">
        <v>1500</v>
      </c>
      <c r="P16" s="96" t="s">
        <v>442</v>
      </c>
      <c r="Q16" s="96" t="s">
        <v>464</v>
      </c>
      <c r="R16" s="96" t="str">
        <f>VLOOKUP(J16,Desplegables!$D$78:$G$155,4,0)</f>
        <v>12. SECRETARÍA DE LA MUJER</v>
      </c>
      <c r="S16" s="96" t="str">
        <f>VLOOKUP(J16,Desplegables!$D$78:$G$155,3,0)</f>
        <v xml:space="preserve">Espacios y procesos de participación ciudadana fortalecidos </v>
      </c>
      <c r="T16" s="99" t="s">
        <v>440</v>
      </c>
      <c r="U16" s="104">
        <v>1</v>
      </c>
      <c r="V16" s="105">
        <f t="shared" si="0"/>
        <v>1</v>
      </c>
      <c r="W16" s="105">
        <f t="shared" si="1"/>
        <v>1</v>
      </c>
      <c r="X16" s="105">
        <f t="shared" si="2"/>
        <v>1</v>
      </c>
      <c r="Y16" s="105">
        <f t="shared" si="3"/>
        <v>1</v>
      </c>
      <c r="Z16" s="99">
        <v>200</v>
      </c>
      <c r="AA16" s="101">
        <v>0</v>
      </c>
      <c r="AB16" s="102">
        <v>1500</v>
      </c>
      <c r="AC16" s="101">
        <v>1500</v>
      </c>
      <c r="AD16" s="101">
        <v>1500</v>
      </c>
      <c r="AE16" s="101">
        <f>IF(T16="CONSTANTE",AVERAGE(AB16:AD16),IF(T16="SUMA",SUM(AB16:AD16),))</f>
        <v>1500</v>
      </c>
      <c r="AF16" s="102">
        <v>0</v>
      </c>
      <c r="AG16" s="120">
        <v>1500</v>
      </c>
      <c r="AH16" s="120">
        <v>1500</v>
      </c>
      <c r="AI16" s="120">
        <v>1500</v>
      </c>
      <c r="AJ16" s="142">
        <f>IF(T16="CONSTANTE",AVERAGE(AG16:AI16),IF(T16="SUMA",SUM(AG16:AI16),))</f>
        <v>1500</v>
      </c>
      <c r="AK16" s="142">
        <v>0</v>
      </c>
      <c r="AL16" s="120">
        <v>1500</v>
      </c>
      <c r="AM16" s="120">
        <v>1500</v>
      </c>
      <c r="AN16" s="120">
        <v>1500</v>
      </c>
      <c r="AO16" s="102">
        <f>IF(T16="CONSTANTE",AVERAGE(AL16:AN16),IF(T16="SUMA",SUM(AL16:AN16),))</f>
        <v>1500</v>
      </c>
      <c r="AP16" s="112">
        <v>0</v>
      </c>
      <c r="AQ16" s="112">
        <v>395254000</v>
      </c>
      <c r="AR16" s="112">
        <f>2800000+2000000+2000000+2000000+4200000+4672500+300000+7787500+5918500+13275000+5918500+4722500+7787500+2090000+9138572+9138572+62657190</f>
        <v>146406334</v>
      </c>
      <c r="AS16" s="141">
        <v>199414912</v>
      </c>
      <c r="AT16" s="141">
        <f t="shared" si="4"/>
        <v>741075246</v>
      </c>
      <c r="AU16" s="141">
        <v>0</v>
      </c>
      <c r="AV16" s="141">
        <v>44053333</v>
      </c>
      <c r="AW16" s="111">
        <f>2800000+2000000+2000000+2000000+3383333+300000+1140000</f>
        <v>13623333</v>
      </c>
      <c r="AX16" s="141">
        <v>130102631</v>
      </c>
      <c r="AY16" s="147">
        <f t="shared" si="5"/>
        <v>187779297</v>
      </c>
      <c r="AZ16" s="147"/>
      <c r="BA16" s="147"/>
      <c r="BB16" s="147" t="s">
        <v>22</v>
      </c>
      <c r="BC16" s="154" t="s">
        <v>667</v>
      </c>
      <c r="BD16" s="115" t="s">
        <v>624</v>
      </c>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6"/>
      <c r="CS16" s="166"/>
      <c r="CT16" s="166"/>
      <c r="CU16" s="166"/>
      <c r="CV16" s="166"/>
      <c r="CW16" s="166"/>
      <c r="CX16" s="166"/>
      <c r="CY16" s="166"/>
      <c r="CZ16" s="166"/>
      <c r="DA16" s="166"/>
      <c r="DB16" s="166"/>
      <c r="DC16" s="166"/>
      <c r="DD16" s="166"/>
      <c r="DE16" s="166"/>
      <c r="DF16" s="166"/>
      <c r="DG16" s="166"/>
      <c r="DH16" s="166"/>
      <c r="DI16" s="166"/>
      <c r="DJ16" s="166"/>
      <c r="DK16" s="166"/>
      <c r="DL16" s="166"/>
      <c r="DM16" s="166"/>
      <c r="DN16" s="166"/>
      <c r="DO16" s="166"/>
      <c r="DP16" s="166"/>
      <c r="DQ16" s="166"/>
      <c r="DR16" s="166"/>
    </row>
    <row r="17" spans="1:122" s="97" customFormat="1" ht="26.1" customHeight="1" x14ac:dyDescent="0.25">
      <c r="A17" s="98">
        <f>VLOOKUP(B17,Hoja2!$B$47:$C$66,2,0)</f>
        <v>11</v>
      </c>
      <c r="B17" s="98" t="s">
        <v>348</v>
      </c>
      <c r="C17" s="99">
        <f>VLOOKUP(D17,Hoja2!$B$8:$C$10,2,0)</f>
        <v>1</v>
      </c>
      <c r="D17" s="99" t="s">
        <v>337</v>
      </c>
      <c r="E17" s="99">
        <f>VLOOKUP(F17,Hoja2!$B$12:$C$40,2,0)</f>
        <v>4</v>
      </c>
      <c r="F17" s="96" t="s">
        <v>312</v>
      </c>
      <c r="G17" s="99">
        <v>574</v>
      </c>
      <c r="H17" s="100" t="s">
        <v>372</v>
      </c>
      <c r="I17" s="98">
        <f>VLOOKUP(J17,Desplegables!$D$78:$G$155,2,0)</f>
        <v>15</v>
      </c>
      <c r="J17" s="100" t="s">
        <v>546</v>
      </c>
      <c r="K17" s="98">
        <v>1035</v>
      </c>
      <c r="L17" s="100" t="s">
        <v>463</v>
      </c>
      <c r="M17" s="99">
        <v>2</v>
      </c>
      <c r="N17" s="96" t="s">
        <v>441</v>
      </c>
      <c r="O17" s="101">
        <v>1000</v>
      </c>
      <c r="P17" s="96" t="s">
        <v>442</v>
      </c>
      <c r="Q17" s="96" t="s">
        <v>465</v>
      </c>
      <c r="R17" s="96" t="str">
        <f>VLOOKUP(J17,Desplegables!$D$78:$G$155,4,0)</f>
        <v xml:space="preserve">5. GOBIERNO </v>
      </c>
      <c r="S17" s="96" t="str">
        <f>VLOOKUP(J17,Desplegables!$D$78:$G$155,3,0)</f>
        <v xml:space="preserve">Espacios y procesos de participación ciudadana fortalecidos </v>
      </c>
      <c r="T17" s="99" t="s">
        <v>440</v>
      </c>
      <c r="U17" s="104">
        <v>1</v>
      </c>
      <c r="V17" s="105">
        <f t="shared" si="0"/>
        <v>0.66666666666666663</v>
      </c>
      <c r="W17" s="105">
        <f t="shared" si="1"/>
        <v>0.66666666666666663</v>
      </c>
      <c r="X17" s="105">
        <f t="shared" si="2"/>
        <v>0.66666666666666663</v>
      </c>
      <c r="Y17" s="105">
        <f t="shared" si="3"/>
        <v>0.66666666666666663</v>
      </c>
      <c r="Z17" s="99">
        <v>600</v>
      </c>
      <c r="AA17" s="101">
        <v>0</v>
      </c>
      <c r="AB17" s="102">
        <v>1000</v>
      </c>
      <c r="AC17" s="101">
        <v>1000</v>
      </c>
      <c r="AD17" s="101">
        <v>1000</v>
      </c>
      <c r="AE17" s="101">
        <f>IF(T17="CONSTANTE",AVERAGE(AB17:AD17),IF(T17="SUMA",SUM(AB17:AD17),))</f>
        <v>1000</v>
      </c>
      <c r="AF17" s="102">
        <v>0</v>
      </c>
      <c r="AG17" s="120">
        <v>1000</v>
      </c>
      <c r="AH17" s="120">
        <v>0</v>
      </c>
      <c r="AI17" s="120">
        <v>1000</v>
      </c>
      <c r="AJ17" s="142">
        <f>IF(T17="CONSTANTE",AVERAGE(AG17:AI17),IF(T17="SUMA",SUM(AG17:AI17),))</f>
        <v>666.66666666666663</v>
      </c>
      <c r="AK17" s="142">
        <v>0</v>
      </c>
      <c r="AL17" s="120">
        <v>1000</v>
      </c>
      <c r="AM17" s="120">
        <v>0</v>
      </c>
      <c r="AN17" s="120">
        <v>1000</v>
      </c>
      <c r="AO17" s="102">
        <f>IF(T17="CONSTANTE",AVERAGE(AL17:AN17),IF(T17="SUMA",SUM(AL17:AN17),))</f>
        <v>666.66666666666663</v>
      </c>
      <c r="AP17" s="112">
        <v>0</v>
      </c>
      <c r="AQ17" s="111">
        <v>104000000</v>
      </c>
      <c r="AR17" s="112">
        <v>0</v>
      </c>
      <c r="AS17" s="141">
        <v>26250000</v>
      </c>
      <c r="AT17" s="141">
        <f t="shared" si="4"/>
        <v>130250000</v>
      </c>
      <c r="AU17" s="141">
        <v>0</v>
      </c>
      <c r="AV17" s="141">
        <v>97464287</v>
      </c>
      <c r="AW17" s="111">
        <v>0</v>
      </c>
      <c r="AX17" s="141">
        <v>9666667</v>
      </c>
      <c r="AY17" s="147">
        <f t="shared" si="5"/>
        <v>107130954</v>
      </c>
      <c r="AZ17" s="147"/>
      <c r="BA17" s="147"/>
      <c r="BB17" s="147" t="s">
        <v>22</v>
      </c>
      <c r="BC17" s="154" t="s">
        <v>668</v>
      </c>
      <c r="BD17" s="149"/>
      <c r="BE17" s="166"/>
      <c r="BF17" s="166"/>
      <c r="BG17" s="166"/>
      <c r="BH17" s="166"/>
      <c r="BI17" s="166"/>
      <c r="BJ17" s="166"/>
      <c r="BK17" s="166"/>
      <c r="BL17" s="166"/>
      <c r="BM17" s="166"/>
      <c r="BN17" s="166"/>
      <c r="BO17" s="166"/>
      <c r="BP17" s="166"/>
      <c r="BQ17" s="166"/>
      <c r="BR17" s="166"/>
      <c r="BS17" s="166"/>
      <c r="BT17" s="166"/>
      <c r="BU17" s="166"/>
      <c r="BV17" s="166"/>
      <c r="BW17" s="166"/>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row>
    <row r="18" spans="1:122" s="97" customFormat="1" ht="17.25" customHeight="1" x14ac:dyDescent="0.25">
      <c r="A18" s="98">
        <f>VLOOKUP(B18,Hoja2!$B$47:$C$66,2,0)</f>
        <v>11</v>
      </c>
      <c r="B18" s="98" t="s">
        <v>348</v>
      </c>
      <c r="C18" s="99">
        <f>VLOOKUP(D18,Hoja2!$B$8:$C$10,2,0)</f>
        <v>1</v>
      </c>
      <c r="D18" s="99" t="s">
        <v>337</v>
      </c>
      <c r="E18" s="99">
        <f>VLOOKUP(F18,Hoja2!$B$12:$C$40,2,0)</f>
        <v>4</v>
      </c>
      <c r="F18" s="96" t="s">
        <v>312</v>
      </c>
      <c r="G18" s="99">
        <v>575</v>
      </c>
      <c r="H18" s="100" t="s">
        <v>373</v>
      </c>
      <c r="I18" s="98">
        <f>VLOOKUP(J18,Desplegables!$D$78:$G$155,2,0)</f>
        <v>15</v>
      </c>
      <c r="J18" s="100" t="s">
        <v>546</v>
      </c>
      <c r="K18" s="98">
        <v>1035</v>
      </c>
      <c r="L18" s="100" t="s">
        <v>463</v>
      </c>
      <c r="M18" s="99">
        <v>3</v>
      </c>
      <c r="N18" s="96" t="s">
        <v>441</v>
      </c>
      <c r="O18" s="101">
        <v>1000</v>
      </c>
      <c r="P18" s="96" t="s">
        <v>442</v>
      </c>
      <c r="Q18" s="96" t="s">
        <v>466</v>
      </c>
      <c r="R18" s="96" t="str">
        <f>VLOOKUP(J18,Desplegables!$D$78:$G$155,4,0)</f>
        <v xml:space="preserve">5. GOBIERNO </v>
      </c>
      <c r="S18" s="96" t="str">
        <f>VLOOKUP(J18,Desplegables!$D$78:$G$155,3,0)</f>
        <v xml:space="preserve">Espacios y procesos de participación ciudadana fortalecidos </v>
      </c>
      <c r="T18" s="99" t="s">
        <v>440</v>
      </c>
      <c r="U18" s="104">
        <v>1</v>
      </c>
      <c r="V18" s="105">
        <f t="shared" si="0"/>
        <v>0.66666666666666663</v>
      </c>
      <c r="W18" s="105">
        <f t="shared" si="1"/>
        <v>0.66666666666666663</v>
      </c>
      <c r="X18" s="105">
        <f t="shared" si="2"/>
        <v>0.66666666666666663</v>
      </c>
      <c r="Y18" s="105">
        <f t="shared" si="3"/>
        <v>0.66666666666666663</v>
      </c>
      <c r="Z18" s="99">
        <v>400</v>
      </c>
      <c r="AA18" s="101">
        <v>0</v>
      </c>
      <c r="AB18" s="102">
        <v>1000</v>
      </c>
      <c r="AC18" s="101">
        <v>1000</v>
      </c>
      <c r="AD18" s="101">
        <v>1000</v>
      </c>
      <c r="AE18" s="101">
        <f>IF(T18="CONSTANTE",AVERAGE(AB18:AD18),IF(T18="SUMA",SUM(AB18:AD18),))</f>
        <v>1000</v>
      </c>
      <c r="AF18" s="102">
        <v>0</v>
      </c>
      <c r="AG18" s="120">
        <v>1000</v>
      </c>
      <c r="AH18" s="120">
        <v>1000</v>
      </c>
      <c r="AI18" s="120">
        <v>0</v>
      </c>
      <c r="AJ18" s="142">
        <f>IF(T18="CONSTANTE",AVERAGE(AG18:AI18),IF(T18="SUMA",SUM(AG18:AI18),))</f>
        <v>666.66666666666663</v>
      </c>
      <c r="AK18" s="142">
        <v>0</v>
      </c>
      <c r="AL18" s="120">
        <v>1000</v>
      </c>
      <c r="AM18" s="120">
        <v>1000</v>
      </c>
      <c r="AN18" s="120">
        <v>0</v>
      </c>
      <c r="AO18" s="102">
        <f>IF(T18="CONSTANTE",AVERAGE(AL18:AN18),IF(T18="SUMA",SUM(AL18:AN18),))</f>
        <v>666.66666666666663</v>
      </c>
      <c r="AP18" s="112">
        <v>0</v>
      </c>
      <c r="AQ18" s="112">
        <v>96346000</v>
      </c>
      <c r="AR18" s="112">
        <f>1500000+2800000+3000000+1900000+280000+190000+9345000+5918500+2500000+22400000</f>
        <v>49833500</v>
      </c>
      <c r="AS18" s="141"/>
      <c r="AT18" s="141">
        <f t="shared" si="4"/>
        <v>146179500</v>
      </c>
      <c r="AU18" s="141">
        <v>0</v>
      </c>
      <c r="AV18" s="141">
        <v>15497334</v>
      </c>
      <c r="AW18" s="111">
        <f>1500000+2800000+3000000+1900000+280000+190000+600000+2800000</f>
        <v>13070000</v>
      </c>
      <c r="AX18" s="141"/>
      <c r="AY18" s="147">
        <f t="shared" si="5"/>
        <v>28567334</v>
      </c>
      <c r="AZ18" s="147"/>
      <c r="BA18" s="147"/>
      <c r="BB18" s="147" t="s">
        <v>15</v>
      </c>
      <c r="BC18" s="154"/>
      <c r="BD18" s="115" t="s">
        <v>623</v>
      </c>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66"/>
      <c r="CO18" s="166"/>
      <c r="CP18" s="166"/>
      <c r="CQ18" s="166"/>
      <c r="CR18" s="166"/>
      <c r="CS18" s="166"/>
      <c r="CT18" s="166"/>
      <c r="CU18" s="166"/>
      <c r="CV18" s="166"/>
      <c r="CW18" s="166"/>
      <c r="CX18" s="166"/>
      <c r="CY18" s="166"/>
      <c r="CZ18" s="166"/>
      <c r="DA18" s="166"/>
      <c r="DB18" s="166"/>
      <c r="DC18" s="166"/>
      <c r="DD18" s="166"/>
      <c r="DE18" s="166"/>
      <c r="DF18" s="166"/>
      <c r="DG18" s="166"/>
      <c r="DH18" s="166"/>
      <c r="DI18" s="166"/>
      <c r="DJ18" s="166"/>
      <c r="DK18" s="166"/>
      <c r="DL18" s="166"/>
      <c r="DM18" s="166"/>
      <c r="DN18" s="166"/>
      <c r="DO18" s="166"/>
      <c r="DP18" s="166"/>
      <c r="DQ18" s="166"/>
      <c r="DR18" s="166"/>
    </row>
    <row r="19" spans="1:122" s="97" customFormat="1" ht="41.1" customHeight="1" x14ac:dyDescent="0.25">
      <c r="A19" s="98">
        <f>VLOOKUP(B19,Hoja2!$B$47:$C$66,2,0)</f>
        <v>11</v>
      </c>
      <c r="B19" s="98" t="s">
        <v>348</v>
      </c>
      <c r="C19" s="99">
        <f>VLOOKUP(D19,Hoja2!$B$8:$C$10,2,0)</f>
        <v>1</v>
      </c>
      <c r="D19" s="99" t="s">
        <v>337</v>
      </c>
      <c r="E19" s="99">
        <f>VLOOKUP(F19,Hoja2!$B$12:$C$40,2,0)</f>
        <v>4</v>
      </c>
      <c r="F19" s="96" t="s">
        <v>312</v>
      </c>
      <c r="G19" s="99">
        <v>576</v>
      </c>
      <c r="H19" s="100" t="s">
        <v>374</v>
      </c>
      <c r="I19" s="98">
        <f>VLOOKUP(J19,Desplegables!$D$78:$G$155,2,0)</f>
        <v>65</v>
      </c>
      <c r="J19" s="100" t="s">
        <v>240</v>
      </c>
      <c r="K19" s="98">
        <v>1035</v>
      </c>
      <c r="L19" s="100" t="s">
        <v>463</v>
      </c>
      <c r="M19" s="99">
        <v>4</v>
      </c>
      <c r="N19" s="96" t="s">
        <v>467</v>
      </c>
      <c r="O19" s="101">
        <v>40</v>
      </c>
      <c r="P19" s="96" t="s">
        <v>468</v>
      </c>
      <c r="Q19" s="96" t="s">
        <v>469</v>
      </c>
      <c r="R19" s="96" t="str">
        <f>VLOOKUP(J19,Desplegables!$D$78:$G$155,4,0)</f>
        <v xml:space="preserve">5. GOBIERNO </v>
      </c>
      <c r="S19" s="96" t="str">
        <f>VLOOKUP(J19,Desplegables!$D$78:$G$155,3,0)</f>
        <v xml:space="preserve">Espacios y procesos de participación ciudadana fortalecidos </v>
      </c>
      <c r="T19" s="99" t="s">
        <v>574</v>
      </c>
      <c r="U19" s="104">
        <v>1</v>
      </c>
      <c r="V19" s="105">
        <f t="shared" si="0"/>
        <v>0.75</v>
      </c>
      <c r="W19" s="105">
        <f t="shared" si="1"/>
        <v>0.75</v>
      </c>
      <c r="X19" s="105">
        <f t="shared" si="2"/>
        <v>0.75</v>
      </c>
      <c r="Y19" s="105">
        <f t="shared" si="3"/>
        <v>0.75</v>
      </c>
      <c r="Z19" s="99">
        <v>0</v>
      </c>
      <c r="AA19" s="101">
        <v>10</v>
      </c>
      <c r="AB19" s="101">
        <v>10</v>
      </c>
      <c r="AC19" s="101">
        <v>10</v>
      </c>
      <c r="AD19" s="101">
        <v>10</v>
      </c>
      <c r="AE19" s="102">
        <f>IF(T19="CONSTANTE",AVERAGE(AA19:AD19),IF(T19="SUMA",SUM(AA19:AD19),))</f>
        <v>40</v>
      </c>
      <c r="AF19" s="102">
        <v>20</v>
      </c>
      <c r="AG19" s="120">
        <v>10</v>
      </c>
      <c r="AH19" s="120">
        <v>0</v>
      </c>
      <c r="AI19" s="120">
        <v>0</v>
      </c>
      <c r="AJ19" s="142">
        <f>IF(T19="CONSTANTE",AVERAGE(AF19:AI19),IF(T19="SUMA",SUM(AF19:AI19),))</f>
        <v>30</v>
      </c>
      <c r="AK19" s="142">
        <v>20</v>
      </c>
      <c r="AL19" s="120">
        <v>10</v>
      </c>
      <c r="AM19" s="120">
        <v>0</v>
      </c>
      <c r="AN19" s="120">
        <v>0</v>
      </c>
      <c r="AO19" s="102">
        <f>IF(T19="CONSTANTE",AVERAGE(AK19:AN19),IF(T19="SUMA",SUM(AK19:AN19),))</f>
        <v>30</v>
      </c>
      <c r="AP19" s="112">
        <v>200000000</v>
      </c>
      <c r="AQ19" s="111"/>
      <c r="AR19" s="112">
        <v>3800000</v>
      </c>
      <c r="AS19" s="112"/>
      <c r="AT19" s="112">
        <f t="shared" si="4"/>
        <v>203800000</v>
      </c>
      <c r="AU19" s="112">
        <v>79785715</v>
      </c>
      <c r="AV19" s="112"/>
      <c r="AW19" s="112">
        <v>0</v>
      </c>
      <c r="AX19" s="112"/>
      <c r="AY19" s="113">
        <f t="shared" si="5"/>
        <v>79785715</v>
      </c>
      <c r="AZ19" s="113"/>
      <c r="BA19" s="113"/>
      <c r="BB19" s="113" t="s">
        <v>15</v>
      </c>
      <c r="BC19" s="153"/>
      <c r="BD19" s="115" t="s">
        <v>622</v>
      </c>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66"/>
      <c r="CO19" s="166"/>
      <c r="CP19" s="166"/>
      <c r="CQ19" s="166"/>
      <c r="CR19" s="166"/>
      <c r="CS19" s="166"/>
      <c r="CT19" s="166"/>
      <c r="CU19" s="166"/>
      <c r="CV19" s="166"/>
      <c r="CW19" s="166"/>
      <c r="CX19" s="166"/>
      <c r="CY19" s="166"/>
      <c r="CZ19" s="166"/>
      <c r="DA19" s="166"/>
      <c r="DB19" s="166"/>
      <c r="DC19" s="166"/>
      <c r="DD19" s="166"/>
      <c r="DE19" s="166"/>
      <c r="DF19" s="166"/>
      <c r="DG19" s="166"/>
      <c r="DH19" s="166"/>
      <c r="DI19" s="166"/>
      <c r="DJ19" s="166"/>
      <c r="DK19" s="166"/>
      <c r="DL19" s="166"/>
      <c r="DM19" s="166"/>
      <c r="DN19" s="166"/>
      <c r="DO19" s="166"/>
      <c r="DP19" s="166"/>
      <c r="DQ19" s="166"/>
      <c r="DR19" s="166"/>
    </row>
    <row r="20" spans="1:122" s="97" customFormat="1" ht="36.950000000000003" customHeight="1" x14ac:dyDescent="0.25">
      <c r="A20" s="98">
        <f>VLOOKUP(B20,Hoja2!$B$47:$C$66,2,0)</f>
        <v>11</v>
      </c>
      <c r="B20" s="98" t="s">
        <v>348</v>
      </c>
      <c r="C20" s="99">
        <f>VLOOKUP(D20,Hoja2!$B$8:$C$10,2,0)</f>
        <v>1</v>
      </c>
      <c r="D20" s="99" t="s">
        <v>337</v>
      </c>
      <c r="E20" s="99">
        <f>VLOOKUP(F20,Hoja2!$B$12:$C$40,2,0)</f>
        <v>5</v>
      </c>
      <c r="F20" s="96" t="s">
        <v>313</v>
      </c>
      <c r="G20" s="99">
        <v>577</v>
      </c>
      <c r="H20" s="100" t="s">
        <v>375</v>
      </c>
      <c r="I20" s="98">
        <f>VLOOKUP(J20,Desplegables!$D$78:$G$155,2,0)</f>
        <v>19</v>
      </c>
      <c r="J20" s="100" t="s">
        <v>177</v>
      </c>
      <c r="K20" s="98">
        <v>1036</v>
      </c>
      <c r="L20" s="100" t="s">
        <v>470</v>
      </c>
      <c r="M20" s="99">
        <v>1</v>
      </c>
      <c r="N20" s="96" t="s">
        <v>461</v>
      </c>
      <c r="O20" s="101">
        <v>1200</v>
      </c>
      <c r="P20" s="96" t="s">
        <v>471</v>
      </c>
      <c r="Q20" s="96" t="s">
        <v>472</v>
      </c>
      <c r="R20" s="96" t="str">
        <f>VLOOKUP(J20,Desplegables!$D$78:$G$155,4,0)</f>
        <v>10. SDIS</v>
      </c>
      <c r="S20" s="96" t="str">
        <f>VLOOKUP(J20,Desplegables!$D$78:$G$155,3,0)</f>
        <v>Protección  integral a personas y familias en situación de vulneración</v>
      </c>
      <c r="T20" s="99" t="s">
        <v>440</v>
      </c>
      <c r="U20" s="104">
        <v>1</v>
      </c>
      <c r="V20" s="105">
        <f t="shared" si="0"/>
        <v>2.625</v>
      </c>
      <c r="W20" s="105">
        <f t="shared" si="1"/>
        <v>2.625</v>
      </c>
      <c r="X20" s="105">
        <f t="shared" si="2"/>
        <v>2.6429166666666668</v>
      </c>
      <c r="Y20" s="105">
        <f t="shared" si="3"/>
        <v>2.6429166666666668</v>
      </c>
      <c r="Z20" s="99">
        <v>1150</v>
      </c>
      <c r="AA20" s="101">
        <v>1200</v>
      </c>
      <c r="AB20" s="102">
        <v>1200</v>
      </c>
      <c r="AC20" s="101">
        <v>1200</v>
      </c>
      <c r="AD20" s="101">
        <v>1200</v>
      </c>
      <c r="AE20" s="101">
        <f>IF(T20="CONSTANTE",AVERAGE(AA20:AD20),IF(T20="SUMA",SUM(AA20:AD20),))</f>
        <v>1200</v>
      </c>
      <c r="AF20" s="102">
        <v>1200</v>
      </c>
      <c r="AG20" s="120">
        <v>1200</v>
      </c>
      <c r="AH20" s="120">
        <v>5100</v>
      </c>
      <c r="AI20" s="120">
        <v>5100</v>
      </c>
      <c r="AJ20" s="142">
        <f>IF(T20="CONSTANTE",AVERAGE(AF20:AI20),IF(T20="SUMA",SUM(AF20:AI20),))</f>
        <v>3150</v>
      </c>
      <c r="AK20" s="142">
        <v>1200</v>
      </c>
      <c r="AL20" s="120">
        <v>1377</v>
      </c>
      <c r="AM20" s="142">
        <v>5009</v>
      </c>
      <c r="AN20" s="120">
        <v>5100</v>
      </c>
      <c r="AO20" s="102">
        <f>IF(T20="CONSTANTE",AVERAGE(AK20:AN20),IF(T20="SUMA",SUM(AK20:AN20),))</f>
        <v>3171.5</v>
      </c>
      <c r="AP20" s="111">
        <v>1487700000</v>
      </c>
      <c r="AQ20" s="114">
        <v>3210959009</v>
      </c>
      <c r="AR20" s="112">
        <f>8400000+17000000+16900000+16450000+16450000+8500000+8450000+4454400+14700000+1113600+8225000+7350000+8050000+8400000+7350000+7667471+5000000+25000000+25000000+25000000+25000000+28000000+25000000+25000000+25000000+25000000+12000000+25000000+25000000+25000000+12000000+25000000+2500000+20900000+16800000+5000000+5000000+5000000+2500000+5000000+5000000+5000000+2500000+5000000+28000000+1200000+2400000+2800000+7500000+7500000+7500000+7500000+7500000+7500000+8225000+5965476677+87700000</f>
        <v>6737462148</v>
      </c>
      <c r="AS20" s="111">
        <v>7410800000</v>
      </c>
      <c r="AT20" s="111">
        <f t="shared" si="4"/>
        <v>18846921157</v>
      </c>
      <c r="AU20" s="114">
        <v>1307675805</v>
      </c>
      <c r="AV20" s="112">
        <v>1738649719</v>
      </c>
      <c r="AW20" s="112">
        <f>8400000+16999993+16900000+4856666+4621666+2833332+804757+556800+2100000+8050000+8320000+7350000+3213036+5000000+12916667+12500000+12500000+12833333+13346667+12250000+12333333+12333333+12333333+5880000+12250000+12250000+12250000+5720000+11750000+233000+1591716677+13680319</f>
        <v>1869082912</v>
      </c>
      <c r="AX20" s="112">
        <v>2974894534</v>
      </c>
      <c r="AY20" s="113">
        <f t="shared" si="5"/>
        <v>7890302970</v>
      </c>
      <c r="AZ20" s="113"/>
      <c r="BA20" s="113"/>
      <c r="BB20" s="113" t="s">
        <v>14</v>
      </c>
      <c r="BC20" s="153"/>
      <c r="BD20" s="145" t="s">
        <v>627</v>
      </c>
      <c r="BE20" s="166"/>
      <c r="BF20" s="166"/>
      <c r="BG20" s="166"/>
      <c r="BH20" s="166"/>
      <c r="BI20" s="166"/>
      <c r="BJ20" s="166"/>
      <c r="BK20" s="166"/>
      <c r="BL20" s="166"/>
      <c r="BM20" s="166"/>
      <c r="BN20" s="166"/>
      <c r="BO20" s="166"/>
      <c r="BP20" s="166"/>
      <c r="BQ20" s="166"/>
      <c r="BR20" s="166"/>
      <c r="BS20" s="166"/>
      <c r="BT20" s="166"/>
      <c r="BU20" s="166"/>
      <c r="BV20" s="166"/>
      <c r="BW20" s="166"/>
      <c r="BX20" s="166"/>
      <c r="BY20" s="166"/>
      <c r="BZ20" s="166"/>
      <c r="CA20" s="166"/>
      <c r="CB20" s="166"/>
      <c r="CC20" s="166"/>
      <c r="CD20" s="166"/>
      <c r="CE20" s="166"/>
      <c r="CF20" s="166"/>
      <c r="CG20" s="166"/>
      <c r="CH20" s="166"/>
      <c r="CI20" s="166"/>
      <c r="CJ20" s="166"/>
      <c r="CK20" s="166"/>
      <c r="CL20" s="166"/>
      <c r="CM20" s="166"/>
      <c r="CN20" s="166"/>
      <c r="CO20" s="166"/>
      <c r="CP20" s="166"/>
      <c r="CQ20" s="166"/>
      <c r="CR20" s="166"/>
      <c r="CS20" s="166"/>
      <c r="CT20" s="166"/>
      <c r="CU20" s="166"/>
      <c r="CV20" s="166"/>
      <c r="CW20" s="166"/>
      <c r="CX20" s="166"/>
      <c r="CY20" s="166"/>
      <c r="CZ20" s="166"/>
      <c r="DA20" s="166"/>
      <c r="DB20" s="166"/>
      <c r="DC20" s="166"/>
      <c r="DD20" s="166"/>
      <c r="DE20" s="166"/>
      <c r="DF20" s="166"/>
      <c r="DG20" s="166"/>
      <c r="DH20" s="166"/>
      <c r="DI20" s="166"/>
      <c r="DJ20" s="166"/>
      <c r="DK20" s="166"/>
      <c r="DL20" s="166"/>
      <c r="DM20" s="166"/>
      <c r="DN20" s="166"/>
      <c r="DO20" s="166"/>
      <c r="DP20" s="166"/>
      <c r="DQ20" s="166"/>
      <c r="DR20" s="166"/>
    </row>
    <row r="21" spans="1:122" s="97" customFormat="1" ht="17.25" customHeight="1" x14ac:dyDescent="0.25">
      <c r="A21" s="98">
        <f>VLOOKUP(B21,Hoja2!$B$47:$C$66,2,0)</f>
        <v>11</v>
      </c>
      <c r="B21" s="98" t="s">
        <v>348</v>
      </c>
      <c r="C21" s="99">
        <f>VLOOKUP(D21,Hoja2!$B$8:$C$10,2,0)</f>
        <v>1</v>
      </c>
      <c r="D21" s="99" t="s">
        <v>337</v>
      </c>
      <c r="E21" s="99">
        <f>VLOOKUP(F21,Hoja2!$B$12:$C$40,2,0)</f>
        <v>5</v>
      </c>
      <c r="F21" s="96" t="s">
        <v>313</v>
      </c>
      <c r="G21" s="99">
        <v>579</v>
      </c>
      <c r="H21" s="100" t="s">
        <v>377</v>
      </c>
      <c r="I21" s="98">
        <f>VLOOKUP(J21,Desplegables!$D$78:$G$155,2,0)</f>
        <v>18</v>
      </c>
      <c r="J21" s="100" t="s">
        <v>175</v>
      </c>
      <c r="K21" s="98">
        <v>1036</v>
      </c>
      <c r="L21" s="100" t="s">
        <v>470</v>
      </c>
      <c r="M21" s="99">
        <v>2</v>
      </c>
      <c r="N21" s="96" t="s">
        <v>467</v>
      </c>
      <c r="O21" s="101">
        <v>20</v>
      </c>
      <c r="P21" s="96" t="s">
        <v>473</v>
      </c>
      <c r="Q21" s="96" t="s">
        <v>474</v>
      </c>
      <c r="R21" s="96" t="str">
        <f>VLOOKUP(J21,Desplegables!$D$78:$G$155,4,0)</f>
        <v>10. SDIS</v>
      </c>
      <c r="S21" s="96" t="str">
        <f>VLOOKUP(J21,Desplegables!$D$78:$G$155,3,0)</f>
        <v>Protección  integral a personas y familias en situación de vulneración</v>
      </c>
      <c r="T21" s="99" t="s">
        <v>440</v>
      </c>
      <c r="U21" s="104">
        <v>1</v>
      </c>
      <c r="V21" s="105">
        <f t="shared" si="0"/>
        <v>0.625</v>
      </c>
      <c r="W21" s="105">
        <f t="shared" si="1"/>
        <v>0.625</v>
      </c>
      <c r="X21" s="105">
        <f t="shared" si="2"/>
        <v>0.625</v>
      </c>
      <c r="Y21" s="105">
        <f t="shared" si="3"/>
        <v>0.625</v>
      </c>
      <c r="Z21" s="99">
        <v>7</v>
      </c>
      <c r="AA21" s="101">
        <v>20</v>
      </c>
      <c r="AB21" s="102">
        <v>20</v>
      </c>
      <c r="AC21" s="101">
        <v>20</v>
      </c>
      <c r="AD21" s="101">
        <v>20</v>
      </c>
      <c r="AE21" s="101">
        <f>IF(T21="CONSTANTE",AVERAGE(AA21:AD21),IF(T21="SUMA",SUM(AA21:AD21),))</f>
        <v>20</v>
      </c>
      <c r="AF21" s="102">
        <v>20</v>
      </c>
      <c r="AG21" s="120">
        <v>20</v>
      </c>
      <c r="AH21" s="120">
        <v>10</v>
      </c>
      <c r="AI21" s="120">
        <v>0</v>
      </c>
      <c r="AJ21" s="102">
        <f>IF(T21="CONSTANTE",AVERAGE(AF21:AI21),IF(T21="SUMA",SUM(AF21:AI21),))</f>
        <v>12.5</v>
      </c>
      <c r="AK21" s="102">
        <v>20</v>
      </c>
      <c r="AL21" s="120">
        <v>20</v>
      </c>
      <c r="AM21" s="120">
        <v>10</v>
      </c>
      <c r="AN21" s="120">
        <v>0</v>
      </c>
      <c r="AO21" s="102">
        <f>IF(T21="CONSTANTE",AVERAGE(AK21:AN21),IF(T21="SUMA",SUM(AK21:AN21),))</f>
        <v>12.5</v>
      </c>
      <c r="AP21" s="111">
        <v>158500000</v>
      </c>
      <c r="AQ21" s="111">
        <v>68000000</v>
      </c>
      <c r="AR21" s="112">
        <v>17218903</v>
      </c>
      <c r="AS21" s="111"/>
      <c r="AT21" s="111">
        <f t="shared" si="4"/>
        <v>243718903</v>
      </c>
      <c r="AU21" s="111">
        <v>40000000</v>
      </c>
      <c r="AV21" s="112">
        <v>53100000</v>
      </c>
      <c r="AW21" s="112"/>
      <c r="AX21" s="112"/>
      <c r="AY21" s="113">
        <f t="shared" si="5"/>
        <v>93100000</v>
      </c>
      <c r="AZ21" s="113"/>
      <c r="BA21" s="113"/>
      <c r="BB21" s="113" t="s">
        <v>22</v>
      </c>
      <c r="BC21" s="153"/>
      <c r="BD21" s="115" t="s">
        <v>651</v>
      </c>
      <c r="BE21" s="166"/>
      <c r="BF21" s="166"/>
      <c r="BG21" s="166"/>
      <c r="BH21" s="166"/>
      <c r="BI21" s="166"/>
      <c r="BJ21" s="166"/>
      <c r="BK21" s="166"/>
      <c r="BL21" s="166"/>
      <c r="BM21" s="166"/>
      <c r="BN21" s="166"/>
      <c r="BO21" s="166"/>
      <c r="BP21" s="166"/>
      <c r="BQ21" s="166"/>
      <c r="BR21" s="166"/>
      <c r="BS21" s="166"/>
      <c r="BT21" s="166"/>
      <c r="BU21" s="166"/>
      <c r="BV21" s="166"/>
      <c r="BW21" s="166"/>
      <c r="BX21" s="166"/>
      <c r="BY21" s="166"/>
      <c r="BZ21" s="166"/>
      <c r="CA21" s="166"/>
      <c r="CB21" s="166"/>
      <c r="CC21" s="166"/>
      <c r="CD21" s="166"/>
      <c r="CE21" s="166"/>
      <c r="CF21" s="166"/>
      <c r="CG21" s="166"/>
      <c r="CH21" s="166"/>
      <c r="CI21" s="166"/>
      <c r="CJ21" s="166"/>
      <c r="CK21" s="166"/>
      <c r="CL21" s="166"/>
      <c r="CM21" s="166"/>
      <c r="CN21" s="166"/>
      <c r="CO21" s="166"/>
      <c r="CP21" s="166"/>
      <c r="CQ21" s="166"/>
      <c r="CR21" s="166"/>
      <c r="CS21" s="166"/>
      <c r="CT21" s="166"/>
      <c r="CU21" s="166"/>
      <c r="CV21" s="166"/>
      <c r="CW21" s="166"/>
      <c r="CX21" s="166"/>
      <c r="CY21" s="166"/>
      <c r="CZ21" s="166"/>
      <c r="DA21" s="166"/>
      <c r="DB21" s="166"/>
      <c r="DC21" s="166"/>
      <c r="DD21" s="166"/>
      <c r="DE21" s="166"/>
      <c r="DF21" s="166"/>
      <c r="DG21" s="166"/>
      <c r="DH21" s="166"/>
      <c r="DI21" s="166"/>
      <c r="DJ21" s="166"/>
      <c r="DK21" s="166"/>
      <c r="DL21" s="166"/>
      <c r="DM21" s="166"/>
      <c r="DN21" s="166"/>
      <c r="DO21" s="166"/>
      <c r="DP21" s="166"/>
      <c r="DQ21" s="166"/>
      <c r="DR21" s="166"/>
    </row>
    <row r="22" spans="1:122" s="97" customFormat="1" ht="17.25" customHeight="1" x14ac:dyDescent="0.25">
      <c r="A22" s="98">
        <f>VLOOKUP(B22,Hoja2!$B$47:$C$66,2,0)</f>
        <v>11</v>
      </c>
      <c r="B22" s="98" t="s">
        <v>348</v>
      </c>
      <c r="C22" s="99">
        <f>VLOOKUP(D22,Hoja2!$B$8:$C$10,2,0)</f>
        <v>1</v>
      </c>
      <c r="D22" s="99" t="s">
        <v>337</v>
      </c>
      <c r="E22" s="99">
        <f>VLOOKUP(F22,Hoja2!$B$12:$C$40,2,0)</f>
        <v>5</v>
      </c>
      <c r="F22" s="96" t="s">
        <v>313</v>
      </c>
      <c r="G22" s="99">
        <v>578</v>
      </c>
      <c r="H22" s="100" t="s">
        <v>376</v>
      </c>
      <c r="I22" s="98">
        <f>VLOOKUP(J22,Desplegables!$D$78:$G$155,2,0)</f>
        <v>14</v>
      </c>
      <c r="J22" s="100" t="s">
        <v>169</v>
      </c>
      <c r="K22" s="98">
        <v>1036</v>
      </c>
      <c r="L22" s="100" t="s">
        <v>470</v>
      </c>
      <c r="M22" s="99">
        <v>3</v>
      </c>
      <c r="N22" s="96" t="s">
        <v>441</v>
      </c>
      <c r="O22" s="101">
        <v>400</v>
      </c>
      <c r="P22" s="96" t="s">
        <v>442</v>
      </c>
      <c r="Q22" s="96" t="s">
        <v>476</v>
      </c>
      <c r="R22" s="96" t="str">
        <f>VLOOKUP(J22,Desplegables!$D$78:$G$155,4,0)</f>
        <v>12. SECRETARÍA DE LA MUJER</v>
      </c>
      <c r="S22" s="96" t="str">
        <f>VLOOKUP(J22,Desplegables!$D$78:$G$155,3,0)</f>
        <v xml:space="preserve">Espacios y procesos de participación ciudadana fortalecidos </v>
      </c>
      <c r="T22" s="99" t="s">
        <v>440</v>
      </c>
      <c r="U22" s="104">
        <v>1</v>
      </c>
      <c r="V22" s="105">
        <f t="shared" si="0"/>
        <v>1</v>
      </c>
      <c r="W22" s="105">
        <f t="shared" si="1"/>
        <v>1</v>
      </c>
      <c r="X22" s="105">
        <f t="shared" si="2"/>
        <v>0.70833333333333326</v>
      </c>
      <c r="Y22" s="105">
        <f t="shared" si="3"/>
        <v>0.70833333333333326</v>
      </c>
      <c r="Z22" s="99">
        <v>200</v>
      </c>
      <c r="AA22" s="101">
        <v>400</v>
      </c>
      <c r="AB22" s="102">
        <v>400</v>
      </c>
      <c r="AC22" s="101">
        <v>400</v>
      </c>
      <c r="AD22" s="101">
        <v>400</v>
      </c>
      <c r="AE22" s="101">
        <f>IF(T22="CONSTANTE",AVERAGE(AB22:AD22),IF(T22="SUMA",SUM(AB22:AD22),))</f>
        <v>400</v>
      </c>
      <c r="AF22" s="102">
        <v>400</v>
      </c>
      <c r="AG22" s="120">
        <v>800</v>
      </c>
      <c r="AH22" s="120">
        <v>400</v>
      </c>
      <c r="AI22" s="120">
        <v>0</v>
      </c>
      <c r="AJ22" s="102">
        <f>IF(T22="CONSTANTE",AVERAGE(AG22:AI22),IF(T22="SUMA",SUM(AG22:AI22),))</f>
        <v>400</v>
      </c>
      <c r="AK22" s="102">
        <v>400</v>
      </c>
      <c r="AL22" s="120">
        <v>450</v>
      </c>
      <c r="AM22" s="120">
        <v>400</v>
      </c>
      <c r="AN22" s="120">
        <v>0</v>
      </c>
      <c r="AO22" s="102">
        <f>IF(T22="CONSTANTE",AVERAGE(AL22:AN22),IF(T22="SUMA",SUM(AL22:AN22),))</f>
        <v>283.33333333333331</v>
      </c>
      <c r="AP22" s="111">
        <v>10000000</v>
      </c>
      <c r="AQ22" s="114">
        <v>323205700</v>
      </c>
      <c r="AR22" s="112">
        <f>5000000+5000000+8000000+2500000+2500000</f>
        <v>23000000</v>
      </c>
      <c r="AS22" s="111"/>
      <c r="AT22" s="111">
        <f t="shared" si="4"/>
        <v>356205700</v>
      </c>
      <c r="AU22" s="111">
        <v>7500000</v>
      </c>
      <c r="AV22" s="111">
        <v>84772775</v>
      </c>
      <c r="AW22" s="112">
        <f>4933333+4933333</f>
        <v>9866666</v>
      </c>
      <c r="AX22" s="111"/>
      <c r="AY22" s="114">
        <f t="shared" si="5"/>
        <v>102139441</v>
      </c>
      <c r="AZ22" s="114"/>
      <c r="BA22" s="114"/>
      <c r="BB22" s="113" t="s">
        <v>22</v>
      </c>
      <c r="BC22" s="154"/>
      <c r="BD22" s="145" t="s">
        <v>625</v>
      </c>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6"/>
      <c r="CA22" s="166"/>
      <c r="CB22" s="166"/>
      <c r="CC22" s="166"/>
      <c r="CD22" s="166"/>
      <c r="CE22" s="166"/>
      <c r="CF22" s="166"/>
      <c r="CG22" s="166"/>
      <c r="CH22" s="166"/>
      <c r="CI22" s="166"/>
      <c r="CJ22" s="166"/>
      <c r="CK22" s="166"/>
      <c r="CL22" s="166"/>
      <c r="CM22" s="166"/>
      <c r="CN22" s="166"/>
      <c r="CO22" s="166"/>
      <c r="CP22" s="166"/>
      <c r="CQ22" s="166"/>
      <c r="CR22" s="166"/>
      <c r="CS22" s="166"/>
      <c r="CT22" s="166"/>
      <c r="CU22" s="166"/>
      <c r="CV22" s="166"/>
      <c r="CW22" s="166"/>
      <c r="CX22" s="166"/>
      <c r="CY22" s="166"/>
      <c r="CZ22" s="166"/>
      <c r="DA22" s="166"/>
      <c r="DB22" s="166"/>
      <c r="DC22" s="166"/>
      <c r="DD22" s="166"/>
      <c r="DE22" s="166"/>
      <c r="DF22" s="166"/>
      <c r="DG22" s="166"/>
      <c r="DH22" s="166"/>
      <c r="DI22" s="166"/>
      <c r="DJ22" s="166"/>
      <c r="DK22" s="166"/>
      <c r="DL22" s="166"/>
      <c r="DM22" s="166"/>
      <c r="DN22" s="166"/>
      <c r="DO22" s="166"/>
      <c r="DP22" s="166"/>
      <c r="DQ22" s="166"/>
      <c r="DR22" s="166"/>
    </row>
    <row r="23" spans="1:122" s="97" customFormat="1" ht="17.25" customHeight="1" x14ac:dyDescent="0.25">
      <c r="A23" s="98">
        <f>VLOOKUP(B23,Hoja2!$B$47:$C$66,2,0)</f>
        <v>11</v>
      </c>
      <c r="B23" s="98" t="s">
        <v>348</v>
      </c>
      <c r="C23" s="99">
        <f>VLOOKUP(D23,Hoja2!$B$8:$C$10,2,0)</f>
        <v>1</v>
      </c>
      <c r="D23" s="99" t="s">
        <v>337</v>
      </c>
      <c r="E23" s="99">
        <f>VLOOKUP(F23,Hoja2!$B$12:$C$40,2,0)</f>
        <v>5</v>
      </c>
      <c r="F23" s="96" t="s">
        <v>313</v>
      </c>
      <c r="G23" s="99">
        <v>580</v>
      </c>
      <c r="H23" s="100" t="s">
        <v>378</v>
      </c>
      <c r="I23" s="98">
        <f>VLOOKUP(J23,Desplegables!$D$78:$G$155,2,0)</f>
        <v>69</v>
      </c>
      <c r="J23" s="100" t="s">
        <v>559</v>
      </c>
      <c r="K23" s="98">
        <v>1036</v>
      </c>
      <c r="L23" s="100" t="s">
        <v>470</v>
      </c>
      <c r="M23" s="99">
        <v>4</v>
      </c>
      <c r="N23" s="96" t="s">
        <v>441</v>
      </c>
      <c r="O23" s="101">
        <v>100</v>
      </c>
      <c r="P23" s="96" t="s">
        <v>442</v>
      </c>
      <c r="Q23" s="96" t="s">
        <v>475</v>
      </c>
      <c r="R23" s="96" t="str">
        <f>VLOOKUP(J23,Desplegables!$D$78:$G$155,4,0)</f>
        <v xml:space="preserve">5. GOBIERNO </v>
      </c>
      <c r="S23" s="96" t="str">
        <f>VLOOKUP(J23,Desplegables!$D$78:$G$155,3,0)</f>
        <v>Prevención, atención y gestión del conflicto en la localidad</v>
      </c>
      <c r="T23" s="99" t="s">
        <v>440</v>
      </c>
      <c r="U23" s="104">
        <v>1</v>
      </c>
      <c r="V23" s="105">
        <f t="shared" si="0"/>
        <v>0.66666666666666674</v>
      </c>
      <c r="W23" s="105">
        <f t="shared" si="1"/>
        <v>0.66666666666666674</v>
      </c>
      <c r="X23" s="105">
        <f t="shared" si="2"/>
        <v>0.66666666666666674</v>
      </c>
      <c r="Y23" s="105">
        <f t="shared" si="3"/>
        <v>0.66666666666666674</v>
      </c>
      <c r="Z23" s="99">
        <v>30</v>
      </c>
      <c r="AA23" s="101">
        <v>0</v>
      </c>
      <c r="AB23" s="102">
        <v>100</v>
      </c>
      <c r="AC23" s="101">
        <v>100</v>
      </c>
      <c r="AD23" s="101">
        <v>100</v>
      </c>
      <c r="AE23" s="101">
        <f>IF(T23="CONSTANTE",AVERAGE(AB23:AD23),IF(T23="SUMA",SUM(AB23:AD23),))</f>
        <v>100</v>
      </c>
      <c r="AF23" s="102">
        <v>0</v>
      </c>
      <c r="AG23" s="120">
        <v>200</v>
      </c>
      <c r="AH23" s="120">
        <v>0</v>
      </c>
      <c r="AI23" s="120">
        <v>0</v>
      </c>
      <c r="AJ23" s="142">
        <f>IF(T23="CONSTANTE",AVERAGE(AG23:AI23),IF(T23="SUMA",SUM(AG23:AI23),))</f>
        <v>66.666666666666671</v>
      </c>
      <c r="AK23" s="142">
        <v>0</v>
      </c>
      <c r="AL23" s="120">
        <v>200</v>
      </c>
      <c r="AM23" s="120">
        <v>0</v>
      </c>
      <c r="AN23" s="120">
        <v>0</v>
      </c>
      <c r="AO23" s="102">
        <f>IF(T23="CONSTANTE",AVERAGE(AL23:AN23),IF(T23="SUMA",SUM(AL23:AN23),))</f>
        <v>66.666666666666671</v>
      </c>
      <c r="AP23" s="111">
        <v>0</v>
      </c>
      <c r="AQ23" s="111">
        <v>110000000</v>
      </c>
      <c r="AR23" s="112"/>
      <c r="AS23" s="111"/>
      <c r="AT23" s="111">
        <f t="shared" si="4"/>
        <v>110000000</v>
      </c>
      <c r="AU23" s="111">
        <v>0</v>
      </c>
      <c r="AV23" s="112">
        <v>66000000</v>
      </c>
      <c r="AW23" s="112"/>
      <c r="AX23" s="112"/>
      <c r="AY23" s="113">
        <f t="shared" si="5"/>
        <v>66000000</v>
      </c>
      <c r="AZ23" s="113"/>
      <c r="BA23" s="113"/>
      <c r="BB23" s="113" t="s">
        <v>22</v>
      </c>
      <c r="BC23" s="153"/>
      <c r="BD23" s="115"/>
      <c r="BE23" s="166"/>
      <c r="BF23" s="166"/>
      <c r="BG23" s="166"/>
      <c r="BH23" s="166"/>
      <c r="BI23" s="166"/>
      <c r="BJ23" s="166"/>
      <c r="BK23" s="166"/>
      <c r="BL23" s="166"/>
      <c r="BM23" s="166"/>
      <c r="BN23" s="166"/>
      <c r="BO23" s="166"/>
      <c r="BP23" s="166"/>
      <c r="BQ23" s="166"/>
      <c r="BR23" s="166"/>
      <c r="BS23" s="166"/>
      <c r="BT23" s="166"/>
      <c r="BU23" s="166"/>
      <c r="BV23" s="166"/>
      <c r="BW23" s="166"/>
      <c r="BX23" s="166"/>
      <c r="BY23" s="166"/>
      <c r="BZ23" s="166"/>
      <c r="CA23" s="166"/>
      <c r="CB23" s="166"/>
      <c r="CC23" s="166"/>
      <c r="CD23" s="166"/>
      <c r="CE23" s="166"/>
      <c r="CF23" s="166"/>
      <c r="CG23" s="166"/>
      <c r="CH23" s="166"/>
      <c r="CI23" s="166"/>
      <c r="CJ23" s="166"/>
      <c r="CK23" s="166"/>
      <c r="CL23" s="166"/>
      <c r="CM23" s="166"/>
      <c r="CN23" s="166"/>
      <c r="CO23" s="166"/>
      <c r="CP23" s="166"/>
      <c r="CQ23" s="166"/>
      <c r="CR23" s="166"/>
      <c r="CS23" s="166"/>
      <c r="CT23" s="166"/>
      <c r="CU23" s="166"/>
      <c r="CV23" s="166"/>
      <c r="CW23" s="166"/>
      <c r="CX23" s="166"/>
      <c r="CY23" s="166"/>
      <c r="CZ23" s="166"/>
      <c r="DA23" s="166"/>
      <c r="DB23" s="166"/>
      <c r="DC23" s="166"/>
      <c r="DD23" s="166"/>
      <c r="DE23" s="166"/>
      <c r="DF23" s="166"/>
      <c r="DG23" s="166"/>
      <c r="DH23" s="166"/>
      <c r="DI23" s="166"/>
      <c r="DJ23" s="166"/>
      <c r="DK23" s="166"/>
      <c r="DL23" s="166"/>
      <c r="DM23" s="166"/>
      <c r="DN23" s="166"/>
      <c r="DO23" s="166"/>
      <c r="DP23" s="166"/>
      <c r="DQ23" s="166"/>
      <c r="DR23" s="166"/>
    </row>
    <row r="24" spans="1:122" s="97" customFormat="1" ht="17.25" customHeight="1" x14ac:dyDescent="0.25">
      <c r="A24" s="98">
        <f>VLOOKUP(B24,Hoja2!$B$47:$C$66,2,0)</f>
        <v>11</v>
      </c>
      <c r="B24" s="98" t="s">
        <v>348</v>
      </c>
      <c r="C24" s="99">
        <f>VLOOKUP(D24,Hoja2!$B$8:$C$10,2,0)</f>
        <v>1</v>
      </c>
      <c r="D24" s="99" t="s">
        <v>337</v>
      </c>
      <c r="E24" s="99">
        <f>VLOOKUP(F24,Hoja2!$B$12:$C$40,2,0)</f>
        <v>5</v>
      </c>
      <c r="F24" s="96" t="s">
        <v>313</v>
      </c>
      <c r="G24" s="99">
        <v>581</v>
      </c>
      <c r="H24" s="100" t="s">
        <v>379</v>
      </c>
      <c r="I24" s="98">
        <f>VLOOKUP(J24,Desplegables!$D$78:$G$155,2,0)</f>
        <v>15</v>
      </c>
      <c r="J24" s="100" t="s">
        <v>546</v>
      </c>
      <c r="K24" s="98">
        <v>1036</v>
      </c>
      <c r="L24" s="100" t="s">
        <v>470</v>
      </c>
      <c r="M24" s="99">
        <v>5</v>
      </c>
      <c r="N24" s="96" t="s">
        <v>441</v>
      </c>
      <c r="O24" s="101">
        <v>1000</v>
      </c>
      <c r="P24" s="96" t="s">
        <v>442</v>
      </c>
      <c r="Q24" s="96" t="s">
        <v>477</v>
      </c>
      <c r="R24" s="96" t="str">
        <f>VLOOKUP(J24,Desplegables!$D$78:$G$155,4,0)</f>
        <v xml:space="preserve">5. GOBIERNO </v>
      </c>
      <c r="S24" s="96" t="str">
        <f>VLOOKUP(J24,Desplegables!$D$78:$G$155,3,0)</f>
        <v xml:space="preserve">Espacios y procesos de participación ciudadana fortalecidos </v>
      </c>
      <c r="T24" s="99" t="s">
        <v>440</v>
      </c>
      <c r="U24" s="104">
        <v>1</v>
      </c>
      <c r="V24" s="105">
        <f t="shared" si="0"/>
        <v>0.77500000000000002</v>
      </c>
      <c r="W24" s="105">
        <f t="shared" si="1"/>
        <v>0.77500000000000002</v>
      </c>
      <c r="X24" s="105">
        <f t="shared" si="2"/>
        <v>1.22525</v>
      </c>
      <c r="Y24" s="105">
        <f t="shared" si="3"/>
        <v>1.22525</v>
      </c>
      <c r="Z24" s="99">
        <v>100</v>
      </c>
      <c r="AA24" s="101">
        <v>1000</v>
      </c>
      <c r="AB24" s="102">
        <v>1000</v>
      </c>
      <c r="AC24" s="101">
        <v>1000</v>
      </c>
      <c r="AD24" s="101">
        <v>1000</v>
      </c>
      <c r="AE24" s="101">
        <f t="shared" ref="AE24:AE29" si="6">IF(T24="CONSTANTE",AVERAGE(AA24:AD24),IF(T24="SUMA",SUM(AA24:AD24),))</f>
        <v>1000</v>
      </c>
      <c r="AF24" s="102">
        <v>1000</v>
      </c>
      <c r="AG24" s="120">
        <v>1000</v>
      </c>
      <c r="AH24" s="120">
        <v>1100</v>
      </c>
      <c r="AI24" s="120">
        <v>0</v>
      </c>
      <c r="AJ24" s="142">
        <f t="shared" ref="AJ24:AJ29" si="7">IF(T24="CONSTANTE",AVERAGE(AF24:AI24),IF(T24="SUMA",SUM(AF24:AI24),))</f>
        <v>775</v>
      </c>
      <c r="AK24" s="142">
        <v>1900</v>
      </c>
      <c r="AL24" s="120">
        <v>1901</v>
      </c>
      <c r="AM24" s="120">
        <v>1100</v>
      </c>
      <c r="AN24" s="120">
        <v>0</v>
      </c>
      <c r="AO24" s="102">
        <f t="shared" ref="AO24:AO29" si="8">IF(T24="CONSTANTE",AVERAGE(AK24:AN24),IF(T24="SUMA",SUM(AK24:AN24),))</f>
        <v>1225.25</v>
      </c>
      <c r="AP24" s="111">
        <v>161993700</v>
      </c>
      <c r="AQ24" s="111">
        <v>215724300</v>
      </c>
      <c r="AR24" s="112">
        <f>2000000+1800000+2000000+1680000+2090000+1650000+2090000+140000+18655500+8320000+10200000+10200000</f>
        <v>60825500</v>
      </c>
      <c r="AS24" s="111">
        <v>3569500</v>
      </c>
      <c r="AT24" s="111">
        <f t="shared" si="4"/>
        <v>442113000</v>
      </c>
      <c r="AU24" s="111">
        <v>92495275</v>
      </c>
      <c r="AV24" s="112">
        <v>23640300</v>
      </c>
      <c r="AW24" s="112">
        <f>1266665+1600000+1266665+1400000+250000+140000</f>
        <v>5923330</v>
      </c>
      <c r="AX24" s="111">
        <v>3569500</v>
      </c>
      <c r="AY24" s="113">
        <f t="shared" si="5"/>
        <v>125628405</v>
      </c>
      <c r="AZ24" s="113"/>
      <c r="BA24" s="113"/>
      <c r="BB24" s="113" t="s">
        <v>22</v>
      </c>
      <c r="BC24" s="154" t="s">
        <v>660</v>
      </c>
      <c r="BD24" s="115" t="s">
        <v>626</v>
      </c>
      <c r="BE24" s="166"/>
      <c r="BF24" s="166"/>
      <c r="BG24" s="166"/>
      <c r="BH24" s="166"/>
      <c r="BI24" s="166"/>
      <c r="BJ24" s="166"/>
      <c r="BK24" s="166"/>
      <c r="BL24" s="166"/>
      <c r="BM24" s="166"/>
      <c r="BN24" s="166"/>
      <c r="BO24" s="166"/>
      <c r="BP24" s="166"/>
      <c r="BQ24" s="166"/>
      <c r="BR24" s="166"/>
      <c r="BS24" s="166"/>
      <c r="BT24" s="166"/>
      <c r="BU24" s="166"/>
      <c r="BV24" s="166"/>
      <c r="BW24" s="166"/>
      <c r="BX24" s="166"/>
      <c r="BY24" s="166"/>
      <c r="BZ24" s="166"/>
      <c r="CA24" s="166"/>
      <c r="CB24" s="166"/>
      <c r="CC24" s="166"/>
      <c r="CD24" s="166"/>
      <c r="CE24" s="166"/>
      <c r="CF24" s="166"/>
      <c r="CG24" s="166"/>
      <c r="CH24" s="166"/>
      <c r="CI24" s="166"/>
      <c r="CJ24" s="166"/>
      <c r="CK24" s="166"/>
      <c r="CL24" s="166"/>
      <c r="CM24" s="166"/>
      <c r="CN24" s="166"/>
      <c r="CO24" s="166"/>
      <c r="CP24" s="166"/>
      <c r="CQ24" s="166"/>
      <c r="CR24" s="166"/>
      <c r="CS24" s="166"/>
      <c r="CT24" s="166"/>
      <c r="CU24" s="166"/>
      <c r="CV24" s="166"/>
      <c r="CW24" s="166"/>
      <c r="CX24" s="166"/>
      <c r="CY24" s="166"/>
      <c r="CZ24" s="166"/>
      <c r="DA24" s="166"/>
      <c r="DB24" s="166"/>
      <c r="DC24" s="166"/>
      <c r="DD24" s="166"/>
      <c r="DE24" s="166"/>
      <c r="DF24" s="166"/>
      <c r="DG24" s="166"/>
      <c r="DH24" s="166"/>
      <c r="DI24" s="166"/>
      <c r="DJ24" s="166"/>
      <c r="DK24" s="166"/>
      <c r="DL24" s="166"/>
      <c r="DM24" s="166"/>
      <c r="DN24" s="166"/>
      <c r="DO24" s="166"/>
      <c r="DP24" s="166"/>
      <c r="DQ24" s="166"/>
      <c r="DR24" s="166"/>
    </row>
    <row r="25" spans="1:122" s="97" customFormat="1" ht="17.25" customHeight="1" x14ac:dyDescent="0.25">
      <c r="A25" s="98">
        <f>VLOOKUP(B25,Hoja2!$B$47:$C$66,2,0)</f>
        <v>11</v>
      </c>
      <c r="B25" s="98" t="s">
        <v>348</v>
      </c>
      <c r="C25" s="99">
        <f>VLOOKUP(D25,Hoja2!$B$8:$C$10,2,0)</f>
        <v>1</v>
      </c>
      <c r="D25" s="99" t="s">
        <v>337</v>
      </c>
      <c r="E25" s="99">
        <f>VLOOKUP(F25,Hoja2!$B$12:$C$40,2,0)</f>
        <v>5</v>
      </c>
      <c r="F25" s="96" t="s">
        <v>313</v>
      </c>
      <c r="G25" s="99">
        <v>582</v>
      </c>
      <c r="H25" s="100" t="s">
        <v>380</v>
      </c>
      <c r="I25" s="98">
        <f>VLOOKUP(J25,Desplegables!$D$78:$G$155,2,0)</f>
        <v>16</v>
      </c>
      <c r="J25" s="100" t="s">
        <v>172</v>
      </c>
      <c r="K25" s="98">
        <v>1036</v>
      </c>
      <c r="L25" s="100" t="s">
        <v>470</v>
      </c>
      <c r="M25" s="99">
        <v>6</v>
      </c>
      <c r="N25" s="96" t="s">
        <v>441</v>
      </c>
      <c r="O25" s="101">
        <v>3000</v>
      </c>
      <c r="P25" s="96" t="s">
        <v>442</v>
      </c>
      <c r="Q25" s="96" t="s">
        <v>478</v>
      </c>
      <c r="R25" s="96" t="str">
        <f>VLOOKUP(J25,Desplegables!$D$78:$G$155,4,0)</f>
        <v>10. SDIS</v>
      </c>
      <c r="S25" s="96" t="str">
        <f>VLOOKUP(J25,Desplegables!$D$78:$G$155,3,0)</f>
        <v>Protección  integral a personas y familias en situación de vulneración</v>
      </c>
      <c r="T25" s="99" t="s">
        <v>440</v>
      </c>
      <c r="U25" s="104">
        <v>1</v>
      </c>
      <c r="V25" s="105">
        <f t="shared" si="0"/>
        <v>0.375</v>
      </c>
      <c r="W25" s="105">
        <f t="shared" si="1"/>
        <v>0.375</v>
      </c>
      <c r="X25" s="105">
        <f t="shared" si="2"/>
        <v>0.375</v>
      </c>
      <c r="Y25" s="105">
        <f t="shared" si="3"/>
        <v>0.375</v>
      </c>
      <c r="Z25" s="99">
        <v>2000</v>
      </c>
      <c r="AA25" s="101">
        <v>3000</v>
      </c>
      <c r="AB25" s="102">
        <v>3000</v>
      </c>
      <c r="AC25" s="101">
        <v>3000</v>
      </c>
      <c r="AD25" s="101">
        <v>3000</v>
      </c>
      <c r="AE25" s="101">
        <f t="shared" si="6"/>
        <v>3000</v>
      </c>
      <c r="AF25" s="102">
        <v>3000</v>
      </c>
      <c r="AG25" s="120">
        <v>1500</v>
      </c>
      <c r="AH25" s="120">
        <v>0</v>
      </c>
      <c r="AI25" s="120">
        <v>0</v>
      </c>
      <c r="AJ25" s="142">
        <f t="shared" si="7"/>
        <v>1125</v>
      </c>
      <c r="AK25" s="142">
        <v>3000</v>
      </c>
      <c r="AL25" s="142">
        <v>1500</v>
      </c>
      <c r="AM25" s="142">
        <v>0</v>
      </c>
      <c r="AN25" s="142">
        <v>0</v>
      </c>
      <c r="AO25" s="142">
        <f t="shared" si="8"/>
        <v>1125</v>
      </c>
      <c r="AP25" s="141">
        <v>117500000</v>
      </c>
      <c r="AQ25" s="141">
        <v>58750000</v>
      </c>
      <c r="AR25" s="141"/>
      <c r="AS25" s="111"/>
      <c r="AT25" s="111">
        <f t="shared" si="4"/>
        <v>176250000</v>
      </c>
      <c r="AU25" s="111">
        <v>117500000</v>
      </c>
      <c r="AV25" s="112">
        <v>58750000</v>
      </c>
      <c r="AW25" s="112"/>
      <c r="AX25" s="112"/>
      <c r="AY25" s="113">
        <f t="shared" si="5"/>
        <v>176250000</v>
      </c>
      <c r="AZ25" s="113"/>
      <c r="BA25" s="113"/>
      <c r="BB25" s="113" t="s">
        <v>22</v>
      </c>
      <c r="BC25" s="153"/>
      <c r="BD25" s="115"/>
      <c r="BE25" s="166"/>
      <c r="BF25" s="166"/>
      <c r="BG25" s="166"/>
      <c r="BH25" s="166"/>
      <c r="BI25" s="166"/>
      <c r="BJ25" s="166"/>
      <c r="BK25" s="166"/>
      <c r="BL25" s="166"/>
      <c r="BM25" s="166"/>
      <c r="BN25" s="166"/>
      <c r="BO25" s="166"/>
      <c r="BP25" s="166"/>
      <c r="BQ25" s="166"/>
      <c r="BR25" s="166"/>
      <c r="BS25" s="166"/>
      <c r="BT25" s="166"/>
      <c r="BU25" s="166"/>
      <c r="BV25" s="166"/>
      <c r="BW25" s="166"/>
      <c r="BX25" s="166"/>
      <c r="BY25" s="166"/>
      <c r="BZ25" s="166"/>
      <c r="CA25" s="166"/>
      <c r="CB25" s="166"/>
      <c r="CC25" s="166"/>
      <c r="CD25" s="166"/>
      <c r="CE25" s="166"/>
      <c r="CF25" s="166"/>
      <c r="CG25" s="166"/>
      <c r="CH25" s="166"/>
      <c r="CI25" s="166"/>
      <c r="CJ25" s="166"/>
      <c r="CK25" s="166"/>
      <c r="CL25" s="166"/>
      <c r="CM25" s="166"/>
      <c r="CN25" s="166"/>
      <c r="CO25" s="166"/>
      <c r="CP25" s="166"/>
      <c r="CQ25" s="166"/>
      <c r="CR25" s="166"/>
      <c r="CS25" s="166"/>
      <c r="CT25" s="166"/>
      <c r="CU25" s="166"/>
      <c r="CV25" s="166"/>
      <c r="CW25" s="166"/>
      <c r="CX25" s="166"/>
      <c r="CY25" s="166"/>
      <c r="CZ25" s="166"/>
      <c r="DA25" s="166"/>
      <c r="DB25" s="166"/>
      <c r="DC25" s="166"/>
      <c r="DD25" s="166"/>
      <c r="DE25" s="166"/>
      <c r="DF25" s="166"/>
      <c r="DG25" s="166"/>
      <c r="DH25" s="166"/>
      <c r="DI25" s="166"/>
      <c r="DJ25" s="166"/>
      <c r="DK25" s="166"/>
      <c r="DL25" s="166"/>
      <c r="DM25" s="166"/>
      <c r="DN25" s="166"/>
      <c r="DO25" s="166"/>
      <c r="DP25" s="166"/>
      <c r="DQ25" s="166"/>
      <c r="DR25" s="166"/>
    </row>
    <row r="26" spans="1:122" s="97" customFormat="1" ht="15.75" customHeight="1" x14ac:dyDescent="0.25">
      <c r="A26" s="98">
        <f>VLOOKUP(B26,Hoja2!$B$47:$C$66,2,0)</f>
        <v>11</v>
      </c>
      <c r="B26" s="98" t="s">
        <v>348</v>
      </c>
      <c r="C26" s="99">
        <f>VLOOKUP(D26,Hoja2!$B$8:$C$10,2,0)</f>
        <v>1</v>
      </c>
      <c r="D26" s="99" t="s">
        <v>337</v>
      </c>
      <c r="E26" s="99">
        <f>VLOOKUP(F26,Hoja2!$B$12:$C$40,2,0)</f>
        <v>6</v>
      </c>
      <c r="F26" s="96" t="s">
        <v>314</v>
      </c>
      <c r="G26" s="99">
        <v>583</v>
      </c>
      <c r="H26" s="100" t="s">
        <v>381</v>
      </c>
      <c r="I26" s="98">
        <f>VLOOKUP(J26,Desplegables!$D$78:$G$155,2,0)</f>
        <v>39</v>
      </c>
      <c r="J26" s="100" t="s">
        <v>550</v>
      </c>
      <c r="K26" s="98">
        <v>1037</v>
      </c>
      <c r="L26" s="100" t="s">
        <v>479</v>
      </c>
      <c r="M26" s="99">
        <v>1</v>
      </c>
      <c r="N26" s="96" t="s">
        <v>480</v>
      </c>
      <c r="O26" s="101">
        <v>500</v>
      </c>
      <c r="P26" s="96" t="s">
        <v>442</v>
      </c>
      <c r="Q26" s="96" t="s">
        <v>481</v>
      </c>
      <c r="R26" s="96" t="str">
        <f>VLOOKUP(J26,Desplegables!$D$78:$G$155,4,0)</f>
        <v>7. HABITAT</v>
      </c>
      <c r="S26" s="96" t="str">
        <f>VLOOKUP(J26,Desplegables!$D$78:$G$155,3,0)</f>
        <v>Regulación legalización de predios y apoyo a la vivienda</v>
      </c>
      <c r="T26" s="99" t="s">
        <v>440</v>
      </c>
      <c r="U26" s="104">
        <v>1</v>
      </c>
      <c r="V26" s="105">
        <f t="shared" si="0"/>
        <v>0.75</v>
      </c>
      <c r="W26" s="105">
        <f t="shared" si="1"/>
        <v>0.75</v>
      </c>
      <c r="X26" s="105">
        <f t="shared" si="2"/>
        <v>1.0774999999999999</v>
      </c>
      <c r="Y26" s="105">
        <f t="shared" si="3"/>
        <v>1.0774999999999999</v>
      </c>
      <c r="Z26" s="99">
        <v>0</v>
      </c>
      <c r="AA26" s="101">
        <v>500</v>
      </c>
      <c r="AB26" s="102">
        <v>500</v>
      </c>
      <c r="AC26" s="101">
        <v>500</v>
      </c>
      <c r="AD26" s="101">
        <v>500</v>
      </c>
      <c r="AE26" s="102">
        <f t="shared" si="6"/>
        <v>500</v>
      </c>
      <c r="AF26" s="102">
        <v>500</v>
      </c>
      <c r="AG26" s="120">
        <v>500</v>
      </c>
      <c r="AH26" s="120">
        <v>500</v>
      </c>
      <c r="AI26" s="120">
        <v>0</v>
      </c>
      <c r="AJ26" s="142">
        <f t="shared" si="7"/>
        <v>375</v>
      </c>
      <c r="AK26" s="142">
        <v>655</v>
      </c>
      <c r="AL26" s="142">
        <v>1000</v>
      </c>
      <c r="AM26" s="142">
        <v>500</v>
      </c>
      <c r="AN26" s="142">
        <v>0</v>
      </c>
      <c r="AO26" s="142">
        <f t="shared" si="8"/>
        <v>538.75</v>
      </c>
      <c r="AP26" s="141">
        <v>150000000</v>
      </c>
      <c r="AQ26" s="141">
        <v>55000000</v>
      </c>
      <c r="AR26" s="141">
        <v>59400000</v>
      </c>
      <c r="AS26" s="112"/>
      <c r="AT26" s="112">
        <f t="shared" si="4"/>
        <v>264400000</v>
      </c>
      <c r="AU26" s="111">
        <v>45000000</v>
      </c>
      <c r="AV26" s="112">
        <v>1500000</v>
      </c>
      <c r="AW26" s="112">
        <v>46300000</v>
      </c>
      <c r="AX26" s="112"/>
      <c r="AY26" s="113">
        <f t="shared" si="5"/>
        <v>92800000</v>
      </c>
      <c r="AZ26" s="113"/>
      <c r="BA26" s="113"/>
      <c r="BB26" s="113" t="s">
        <v>22</v>
      </c>
      <c r="BC26" s="153"/>
      <c r="BD26" s="115" t="s">
        <v>26</v>
      </c>
      <c r="BE26" s="166"/>
      <c r="BF26" s="166"/>
      <c r="BG26" s="166"/>
      <c r="BH26" s="166"/>
      <c r="BI26" s="166"/>
      <c r="BJ26" s="166"/>
      <c r="BK26" s="166"/>
      <c r="BL26" s="166"/>
      <c r="BM26" s="166"/>
      <c r="BN26" s="166"/>
      <c r="BO26" s="166"/>
      <c r="BP26" s="166"/>
      <c r="BQ26" s="166"/>
      <c r="BR26" s="166"/>
      <c r="BS26" s="166"/>
      <c r="BT26" s="166"/>
      <c r="BU26" s="166"/>
      <c r="BV26" s="166"/>
      <c r="BW26" s="166"/>
      <c r="BX26" s="166"/>
      <c r="BY26" s="166"/>
      <c r="BZ26" s="166"/>
      <c r="CA26" s="166"/>
      <c r="CB26" s="166"/>
      <c r="CC26" s="166"/>
      <c r="CD26" s="166"/>
      <c r="CE26" s="166"/>
      <c r="CF26" s="166"/>
      <c r="CG26" s="166"/>
      <c r="CH26" s="166"/>
      <c r="CI26" s="166"/>
      <c r="CJ26" s="166"/>
      <c r="CK26" s="166"/>
      <c r="CL26" s="166"/>
      <c r="CM26" s="166"/>
      <c r="CN26" s="166"/>
      <c r="CO26" s="166"/>
      <c r="CP26" s="166"/>
      <c r="CQ26" s="166"/>
      <c r="CR26" s="166"/>
      <c r="CS26" s="166"/>
      <c r="CT26" s="166"/>
      <c r="CU26" s="166"/>
      <c r="CV26" s="166"/>
      <c r="CW26" s="166"/>
      <c r="CX26" s="166"/>
      <c r="CY26" s="166"/>
      <c r="CZ26" s="166"/>
      <c r="DA26" s="166"/>
      <c r="DB26" s="166"/>
      <c r="DC26" s="166"/>
      <c r="DD26" s="166"/>
      <c r="DE26" s="166"/>
      <c r="DF26" s="166"/>
      <c r="DG26" s="166"/>
      <c r="DH26" s="166"/>
      <c r="DI26" s="166"/>
      <c r="DJ26" s="166"/>
      <c r="DK26" s="166"/>
      <c r="DL26" s="166"/>
      <c r="DM26" s="166"/>
      <c r="DN26" s="166"/>
      <c r="DO26" s="166"/>
      <c r="DP26" s="166"/>
      <c r="DQ26" s="166"/>
      <c r="DR26" s="166"/>
    </row>
    <row r="27" spans="1:122" s="97" customFormat="1" ht="17.25" customHeight="1" x14ac:dyDescent="0.25">
      <c r="A27" s="98">
        <f>VLOOKUP(B27,Hoja2!$B$47:$C$66,2,0)</f>
        <v>11</v>
      </c>
      <c r="B27" s="98" t="s">
        <v>348</v>
      </c>
      <c r="C27" s="99">
        <f>VLOOKUP(D27,Hoja2!$B$8:$C$10,2,0)</f>
        <v>1</v>
      </c>
      <c r="D27" s="99" t="s">
        <v>337</v>
      </c>
      <c r="E27" s="99">
        <f>VLOOKUP(F27,Hoja2!$B$12:$C$40,2,0)</f>
        <v>7</v>
      </c>
      <c r="F27" s="96" t="s">
        <v>315</v>
      </c>
      <c r="G27" s="99">
        <v>584</v>
      </c>
      <c r="H27" s="100" t="s">
        <v>382</v>
      </c>
      <c r="I27" s="98">
        <f>VLOOKUP(J27,Desplegables!$D$78:$G$155,2,0)</f>
        <v>21</v>
      </c>
      <c r="J27" s="100" t="s">
        <v>180</v>
      </c>
      <c r="K27" s="98">
        <v>1038</v>
      </c>
      <c r="L27" s="100" t="s">
        <v>482</v>
      </c>
      <c r="M27" s="99">
        <v>1</v>
      </c>
      <c r="N27" s="96" t="s">
        <v>461</v>
      </c>
      <c r="O27" s="101">
        <v>1000</v>
      </c>
      <c r="P27" s="96" t="s">
        <v>442</v>
      </c>
      <c r="Q27" s="96" t="s">
        <v>483</v>
      </c>
      <c r="R27" s="96" t="str">
        <f>VLOOKUP(J27,Desplegables!$D$78:$G$155,4,0)</f>
        <v xml:space="preserve">5. GOBIERNO </v>
      </c>
      <c r="S27" s="96" t="str">
        <f>VLOOKUP(J27,Desplegables!$D$78:$G$155,3,0)</f>
        <v>Prevención, atención y gestión del conflicto en la localidad</v>
      </c>
      <c r="T27" s="99" t="s">
        <v>440</v>
      </c>
      <c r="U27" s="104">
        <v>1</v>
      </c>
      <c r="V27" s="105">
        <f t="shared" si="0"/>
        <v>1</v>
      </c>
      <c r="W27" s="105">
        <f t="shared" si="1"/>
        <v>1</v>
      </c>
      <c r="X27" s="105">
        <f t="shared" si="2"/>
        <v>1</v>
      </c>
      <c r="Y27" s="105">
        <f t="shared" si="3"/>
        <v>1</v>
      </c>
      <c r="Z27" s="99">
        <v>500</v>
      </c>
      <c r="AA27" s="101">
        <v>1000</v>
      </c>
      <c r="AB27" s="102">
        <v>1000</v>
      </c>
      <c r="AC27" s="101">
        <v>1000</v>
      </c>
      <c r="AD27" s="101">
        <v>1000</v>
      </c>
      <c r="AE27" s="102">
        <f t="shared" si="6"/>
        <v>1000</v>
      </c>
      <c r="AF27" s="102">
        <v>1000</v>
      </c>
      <c r="AG27" s="120">
        <v>1000</v>
      </c>
      <c r="AH27" s="101">
        <v>1000</v>
      </c>
      <c r="AI27" s="142">
        <v>1000</v>
      </c>
      <c r="AJ27" s="142">
        <f t="shared" si="7"/>
        <v>1000</v>
      </c>
      <c r="AK27" s="142">
        <v>1000</v>
      </c>
      <c r="AL27" s="142">
        <v>1000</v>
      </c>
      <c r="AM27" s="142">
        <v>1000</v>
      </c>
      <c r="AN27" s="142">
        <v>1000</v>
      </c>
      <c r="AO27" s="142">
        <f t="shared" si="8"/>
        <v>1000</v>
      </c>
      <c r="AP27" s="141">
        <v>191250000</v>
      </c>
      <c r="AQ27" s="141">
        <v>330490000</v>
      </c>
      <c r="AR27" s="141">
        <f>850000+2000000+3300000+2000000+3080000+1190000+26144500</f>
        <v>38564500</v>
      </c>
      <c r="AS27" s="112">
        <v>35860500</v>
      </c>
      <c r="AT27" s="112">
        <f t="shared" si="4"/>
        <v>596165000</v>
      </c>
      <c r="AU27" s="111">
        <v>114750000</v>
      </c>
      <c r="AV27" s="112">
        <v>211798333</v>
      </c>
      <c r="AW27" s="112">
        <f>850000+113335</f>
        <v>963335</v>
      </c>
      <c r="AX27" s="112">
        <v>34229988</v>
      </c>
      <c r="AY27" s="113">
        <f t="shared" si="5"/>
        <v>361741656</v>
      </c>
      <c r="AZ27" s="113"/>
      <c r="BA27" s="113"/>
      <c r="BB27" s="113" t="s">
        <v>22</v>
      </c>
      <c r="BC27" s="154" t="s">
        <v>661</v>
      </c>
      <c r="BD27" s="115" t="s">
        <v>629</v>
      </c>
      <c r="BE27" s="166"/>
      <c r="BF27" s="166"/>
      <c r="BG27" s="166"/>
      <c r="BH27" s="166"/>
      <c r="BI27" s="166"/>
      <c r="BJ27" s="166"/>
      <c r="BK27" s="166"/>
      <c r="BL27" s="166"/>
      <c r="BM27" s="166"/>
      <c r="BN27" s="166"/>
      <c r="BO27" s="166"/>
      <c r="BP27" s="166"/>
      <c r="BQ27" s="166"/>
      <c r="BR27" s="166"/>
      <c r="BS27" s="166"/>
      <c r="BT27" s="166"/>
      <c r="BU27" s="166"/>
      <c r="BV27" s="166"/>
      <c r="BW27" s="166"/>
      <c r="BX27" s="166"/>
      <c r="BY27" s="166"/>
      <c r="BZ27" s="166"/>
      <c r="CA27" s="166"/>
      <c r="CB27" s="166"/>
      <c r="CC27" s="166"/>
      <c r="CD27" s="166"/>
      <c r="CE27" s="166"/>
      <c r="CF27" s="166"/>
      <c r="CG27" s="166"/>
      <c r="CH27" s="166"/>
      <c r="CI27" s="166"/>
      <c r="CJ27" s="166"/>
      <c r="CK27" s="166"/>
      <c r="CL27" s="166"/>
      <c r="CM27" s="166"/>
      <c r="CN27" s="166"/>
      <c r="CO27" s="166"/>
      <c r="CP27" s="166"/>
      <c r="CQ27" s="166"/>
      <c r="CR27" s="166"/>
      <c r="CS27" s="166"/>
      <c r="CT27" s="166"/>
      <c r="CU27" s="166"/>
      <c r="CV27" s="166"/>
      <c r="CW27" s="166"/>
      <c r="CX27" s="166"/>
      <c r="CY27" s="166"/>
      <c r="CZ27" s="166"/>
      <c r="DA27" s="166"/>
      <c r="DB27" s="166"/>
      <c r="DC27" s="166"/>
      <c r="DD27" s="166"/>
      <c r="DE27" s="166"/>
      <c r="DF27" s="166"/>
      <c r="DG27" s="166"/>
      <c r="DH27" s="166"/>
      <c r="DI27" s="166"/>
      <c r="DJ27" s="166"/>
      <c r="DK27" s="166"/>
      <c r="DL27" s="166"/>
      <c r="DM27" s="166"/>
      <c r="DN27" s="166"/>
      <c r="DO27" s="166"/>
      <c r="DP27" s="166"/>
      <c r="DQ27" s="166"/>
      <c r="DR27" s="166"/>
    </row>
    <row r="28" spans="1:122" s="97" customFormat="1" ht="17.25" customHeight="1" x14ac:dyDescent="0.25">
      <c r="A28" s="98">
        <f>VLOOKUP(B28,Hoja2!$B$47:$C$66,2,0)</f>
        <v>11</v>
      </c>
      <c r="B28" s="98" t="s">
        <v>348</v>
      </c>
      <c r="C28" s="99">
        <f>VLOOKUP(D28,Hoja2!$B$8:$C$10,2,0)</f>
        <v>1</v>
      </c>
      <c r="D28" s="99" t="s">
        <v>337</v>
      </c>
      <c r="E28" s="99">
        <f>VLOOKUP(F28,Hoja2!$B$12:$C$40,2,0)</f>
        <v>7</v>
      </c>
      <c r="F28" s="96" t="s">
        <v>315</v>
      </c>
      <c r="G28" s="99">
        <v>585</v>
      </c>
      <c r="H28" s="100" t="s">
        <v>383</v>
      </c>
      <c r="I28" s="98">
        <f>VLOOKUP(J28,Desplegables!$D$78:$G$155,2,0)</f>
        <v>20</v>
      </c>
      <c r="J28" s="100" t="s">
        <v>179</v>
      </c>
      <c r="K28" s="98">
        <v>1038</v>
      </c>
      <c r="L28" s="100" t="s">
        <v>482</v>
      </c>
      <c r="M28" s="99">
        <v>2</v>
      </c>
      <c r="N28" s="96" t="s">
        <v>441</v>
      </c>
      <c r="O28" s="101">
        <v>1000</v>
      </c>
      <c r="P28" s="96" t="s">
        <v>442</v>
      </c>
      <c r="Q28" s="96" t="s">
        <v>484</v>
      </c>
      <c r="R28" s="96" t="str">
        <f>VLOOKUP(J28,Desplegables!$D$78:$G$155,4,0)</f>
        <v xml:space="preserve">5. GOBIERNO </v>
      </c>
      <c r="S28" s="96" t="str">
        <f>VLOOKUP(J28,Desplegables!$D$78:$G$155,3,0)</f>
        <v>Prevención, atención y gestión del conflicto en la localidad</v>
      </c>
      <c r="T28" s="99" t="s">
        <v>440</v>
      </c>
      <c r="U28" s="104">
        <v>1</v>
      </c>
      <c r="V28" s="105">
        <f t="shared" si="0"/>
        <v>1</v>
      </c>
      <c r="W28" s="105">
        <f t="shared" si="1"/>
        <v>1</v>
      </c>
      <c r="X28" s="105">
        <f t="shared" si="2"/>
        <v>1</v>
      </c>
      <c r="Y28" s="105">
        <f t="shared" si="3"/>
        <v>1</v>
      </c>
      <c r="Z28" s="99">
        <v>460</v>
      </c>
      <c r="AA28" s="101">
        <v>1000</v>
      </c>
      <c r="AB28" s="102">
        <v>1000</v>
      </c>
      <c r="AC28" s="101">
        <v>1000</v>
      </c>
      <c r="AD28" s="101">
        <v>1000</v>
      </c>
      <c r="AE28" s="101">
        <f t="shared" si="6"/>
        <v>1000</v>
      </c>
      <c r="AF28" s="102">
        <v>1000</v>
      </c>
      <c r="AG28" s="120">
        <v>1000</v>
      </c>
      <c r="AH28" s="101">
        <v>1000</v>
      </c>
      <c r="AI28" s="142">
        <v>1000</v>
      </c>
      <c r="AJ28" s="142">
        <f t="shared" si="7"/>
        <v>1000</v>
      </c>
      <c r="AK28" s="142">
        <v>1000</v>
      </c>
      <c r="AL28" s="142">
        <v>1000</v>
      </c>
      <c r="AM28" s="142">
        <v>1000</v>
      </c>
      <c r="AN28" s="142">
        <v>1000</v>
      </c>
      <c r="AO28" s="142">
        <f t="shared" si="8"/>
        <v>1000</v>
      </c>
      <c r="AP28" s="141">
        <v>208750000</v>
      </c>
      <c r="AQ28" s="141">
        <v>269510000</v>
      </c>
      <c r="AR28" s="141">
        <f>4300000+4200000+2090000+7727500+7727500+7727500+7727500+7727500+7727500+7727500</f>
        <v>64682500</v>
      </c>
      <c r="AS28" s="112"/>
      <c r="AT28" s="112">
        <v>233490000</v>
      </c>
      <c r="AU28" s="111">
        <v>0</v>
      </c>
      <c r="AV28" s="112">
        <v>2857334</v>
      </c>
      <c r="AW28" s="112">
        <f>2800000+1516666+2369767+721233+517167+824267+412133+412133</f>
        <v>9573366</v>
      </c>
      <c r="AX28" s="112"/>
      <c r="AY28" s="113">
        <f t="shared" si="5"/>
        <v>12430700</v>
      </c>
      <c r="AZ28" s="113"/>
      <c r="BA28" s="113"/>
      <c r="BB28" s="113" t="s">
        <v>22</v>
      </c>
      <c r="BC28" s="153"/>
      <c r="BD28" s="115" t="s">
        <v>628</v>
      </c>
      <c r="BE28" s="166"/>
      <c r="BF28" s="166"/>
      <c r="BG28" s="166"/>
      <c r="BH28" s="166"/>
      <c r="BI28" s="166"/>
      <c r="BJ28" s="166"/>
      <c r="BK28" s="166"/>
      <c r="BL28" s="166"/>
      <c r="BM28" s="166"/>
      <c r="BN28" s="166"/>
      <c r="BO28" s="166"/>
      <c r="BP28" s="166"/>
      <c r="BQ28" s="166"/>
      <c r="BR28" s="166"/>
      <c r="BS28" s="166"/>
      <c r="BT28" s="166"/>
      <c r="BU28" s="166"/>
      <c r="BV28" s="166"/>
      <c r="BW28" s="166"/>
      <c r="BX28" s="166"/>
      <c r="BY28" s="166"/>
      <c r="BZ28" s="166"/>
      <c r="CA28" s="166"/>
      <c r="CB28" s="166"/>
      <c r="CC28" s="166"/>
      <c r="CD28" s="166"/>
      <c r="CE28" s="166"/>
      <c r="CF28" s="166"/>
      <c r="CG28" s="166"/>
      <c r="CH28" s="166"/>
      <c r="CI28" s="166"/>
      <c r="CJ28" s="166"/>
      <c r="CK28" s="166"/>
      <c r="CL28" s="166"/>
      <c r="CM28" s="166"/>
      <c r="CN28" s="166"/>
      <c r="CO28" s="166"/>
      <c r="CP28" s="166"/>
      <c r="CQ28" s="166"/>
      <c r="CR28" s="166"/>
      <c r="CS28" s="166"/>
      <c r="CT28" s="166"/>
      <c r="CU28" s="166"/>
      <c r="CV28" s="166"/>
      <c r="CW28" s="166"/>
      <c r="CX28" s="166"/>
      <c r="CY28" s="166"/>
      <c r="CZ28" s="166"/>
      <c r="DA28" s="166"/>
      <c r="DB28" s="166"/>
      <c r="DC28" s="166"/>
      <c r="DD28" s="166"/>
      <c r="DE28" s="166"/>
      <c r="DF28" s="166"/>
      <c r="DG28" s="166"/>
      <c r="DH28" s="166"/>
      <c r="DI28" s="166"/>
      <c r="DJ28" s="166"/>
      <c r="DK28" s="166"/>
      <c r="DL28" s="166"/>
      <c r="DM28" s="166"/>
      <c r="DN28" s="166"/>
      <c r="DO28" s="166"/>
      <c r="DP28" s="166"/>
      <c r="DQ28" s="166"/>
      <c r="DR28" s="166"/>
    </row>
    <row r="29" spans="1:122" s="97" customFormat="1" ht="17.25" customHeight="1" x14ac:dyDescent="0.25">
      <c r="A29" s="98">
        <f>VLOOKUP(B29,Hoja2!$B$47:$C$66,2,0)</f>
        <v>11</v>
      </c>
      <c r="B29" s="98" t="s">
        <v>348</v>
      </c>
      <c r="C29" s="99">
        <f>VLOOKUP(D29,Hoja2!$B$8:$C$10,2,0)</f>
        <v>1</v>
      </c>
      <c r="D29" s="99" t="s">
        <v>337</v>
      </c>
      <c r="E29" s="99">
        <f>VLOOKUP(F29,Hoja2!$B$12:$C$40,2,0)</f>
        <v>8</v>
      </c>
      <c r="F29" s="96" t="s">
        <v>316</v>
      </c>
      <c r="G29" s="99">
        <v>586</v>
      </c>
      <c r="H29" s="100" t="s">
        <v>384</v>
      </c>
      <c r="I29" s="98">
        <f>VLOOKUP(J29,Desplegables!$D$78:$G$155,2,0)</f>
        <v>24</v>
      </c>
      <c r="J29" s="100" t="s">
        <v>186</v>
      </c>
      <c r="K29" s="98">
        <v>1039</v>
      </c>
      <c r="L29" s="100" t="s">
        <v>485</v>
      </c>
      <c r="M29" s="99">
        <v>1</v>
      </c>
      <c r="N29" s="148" t="s">
        <v>441</v>
      </c>
      <c r="O29" s="142">
        <v>3000</v>
      </c>
      <c r="P29" s="148" t="s">
        <v>442</v>
      </c>
      <c r="Q29" s="96" t="s">
        <v>486</v>
      </c>
      <c r="R29" s="96" t="str">
        <f>VLOOKUP(J29,Desplegables!$D$78:$G$155,4,0)</f>
        <v>2. CULTURA Y RECREACIÓN</v>
      </c>
      <c r="S29" s="96" t="str">
        <f>VLOOKUP(J29,Desplegables!$D$78:$G$155,3,0)</f>
        <v>Espacios artísticos y culturales</v>
      </c>
      <c r="T29" s="99" t="s">
        <v>440</v>
      </c>
      <c r="U29" s="104">
        <v>1</v>
      </c>
      <c r="V29" s="105">
        <f t="shared" si="0"/>
        <v>1</v>
      </c>
      <c r="W29" s="105">
        <f t="shared" si="1"/>
        <v>1</v>
      </c>
      <c r="X29" s="105">
        <f t="shared" si="2"/>
        <v>0.75</v>
      </c>
      <c r="Y29" s="105">
        <f t="shared" si="3"/>
        <v>0.75</v>
      </c>
      <c r="Z29" s="99">
        <v>2500</v>
      </c>
      <c r="AA29" s="101">
        <v>3000</v>
      </c>
      <c r="AB29" s="102">
        <v>3000</v>
      </c>
      <c r="AC29" s="101">
        <v>3000</v>
      </c>
      <c r="AD29" s="101">
        <v>3000</v>
      </c>
      <c r="AE29" s="101">
        <f t="shared" si="6"/>
        <v>3000</v>
      </c>
      <c r="AF29" s="102">
        <v>3000</v>
      </c>
      <c r="AG29" s="120">
        <v>3000</v>
      </c>
      <c r="AH29" s="120">
        <v>3000</v>
      </c>
      <c r="AI29" s="120">
        <v>3000</v>
      </c>
      <c r="AJ29" s="142">
        <f t="shared" si="7"/>
        <v>3000</v>
      </c>
      <c r="AK29" s="142">
        <v>3000</v>
      </c>
      <c r="AL29" s="142">
        <v>3000</v>
      </c>
      <c r="AM29" s="142">
        <v>3000</v>
      </c>
      <c r="AN29" s="142">
        <v>0</v>
      </c>
      <c r="AO29" s="142">
        <f t="shared" si="8"/>
        <v>2250</v>
      </c>
      <c r="AP29" s="141">
        <v>355000000</v>
      </c>
      <c r="AQ29" s="141">
        <v>332400000</v>
      </c>
      <c r="AR29" s="141">
        <v>83333333.333333328</v>
      </c>
      <c r="AS29" s="112">
        <v>147946146</v>
      </c>
      <c r="AT29" s="112">
        <f t="shared" ref="AT29:AT60" si="9">SUM(AP29:AS29)</f>
        <v>918679479.33333337</v>
      </c>
      <c r="AU29" s="111">
        <v>0</v>
      </c>
      <c r="AV29" s="112">
        <v>282500000</v>
      </c>
      <c r="AW29" s="112">
        <f>225000000/3</f>
        <v>75000000</v>
      </c>
      <c r="AX29" s="112"/>
      <c r="AY29" s="113">
        <f t="shared" si="5"/>
        <v>357500000</v>
      </c>
      <c r="AZ29" s="113"/>
      <c r="BA29" s="113"/>
      <c r="BB29" s="113" t="s">
        <v>22</v>
      </c>
      <c r="BC29" s="153" t="s">
        <v>670</v>
      </c>
      <c r="BD29" s="115" t="s">
        <v>620</v>
      </c>
      <c r="BE29" s="166"/>
      <c r="BF29" s="166"/>
      <c r="BG29" s="166"/>
      <c r="BH29" s="166"/>
      <c r="BI29" s="166"/>
      <c r="BJ29" s="166"/>
      <c r="BK29" s="166"/>
      <c r="BL29" s="166"/>
      <c r="BM29" s="166"/>
      <c r="BN29" s="166"/>
      <c r="BO29" s="166"/>
      <c r="BP29" s="166"/>
      <c r="BQ29" s="166"/>
      <c r="BR29" s="166"/>
      <c r="BS29" s="166"/>
      <c r="BT29" s="166"/>
      <c r="BU29" s="166"/>
      <c r="BV29" s="166"/>
      <c r="BW29" s="166"/>
      <c r="BX29" s="166"/>
      <c r="BY29" s="166"/>
      <c r="BZ29" s="166"/>
      <c r="CA29" s="166"/>
      <c r="CB29" s="166"/>
      <c r="CC29" s="166"/>
      <c r="CD29" s="166"/>
      <c r="CE29" s="166"/>
      <c r="CF29" s="166"/>
      <c r="CG29" s="166"/>
      <c r="CH29" s="166"/>
      <c r="CI29" s="166"/>
      <c r="CJ29" s="166"/>
      <c r="CK29" s="166"/>
      <c r="CL29" s="166"/>
      <c r="CM29" s="166"/>
      <c r="CN29" s="166"/>
      <c r="CO29" s="166"/>
      <c r="CP29" s="166"/>
      <c r="CQ29" s="166"/>
      <c r="CR29" s="166"/>
      <c r="CS29" s="166"/>
      <c r="CT29" s="166"/>
      <c r="CU29" s="166"/>
      <c r="CV29" s="166"/>
      <c r="CW29" s="166"/>
      <c r="CX29" s="166"/>
      <c r="CY29" s="166"/>
      <c r="CZ29" s="166"/>
      <c r="DA29" s="166"/>
      <c r="DB29" s="166"/>
      <c r="DC29" s="166"/>
      <c r="DD29" s="166"/>
      <c r="DE29" s="166"/>
      <c r="DF29" s="166"/>
      <c r="DG29" s="166"/>
      <c r="DH29" s="166"/>
      <c r="DI29" s="166"/>
      <c r="DJ29" s="166"/>
      <c r="DK29" s="166"/>
      <c r="DL29" s="166"/>
      <c r="DM29" s="166"/>
      <c r="DN29" s="166"/>
      <c r="DO29" s="166"/>
      <c r="DP29" s="166"/>
      <c r="DQ29" s="166"/>
      <c r="DR29" s="166"/>
    </row>
    <row r="30" spans="1:122" s="97" customFormat="1" ht="17.25" customHeight="1" x14ac:dyDescent="0.25">
      <c r="A30" s="98">
        <f>VLOOKUP(B30,Hoja2!$B$47:$C$66,2,0)</f>
        <v>11</v>
      </c>
      <c r="B30" s="98" t="s">
        <v>348</v>
      </c>
      <c r="C30" s="99">
        <f>VLOOKUP(D30,Hoja2!$B$8:$C$10,2,0)</f>
        <v>1</v>
      </c>
      <c r="D30" s="99" t="s">
        <v>337</v>
      </c>
      <c r="E30" s="99">
        <f>VLOOKUP(F30,Hoja2!$B$12:$C$40,2,0)</f>
        <v>8</v>
      </c>
      <c r="F30" s="96" t="s">
        <v>316</v>
      </c>
      <c r="G30" s="99">
        <v>587</v>
      </c>
      <c r="H30" s="100" t="s">
        <v>385</v>
      </c>
      <c r="I30" s="98" t="str">
        <f>VLOOKUP(J30,Desplegables!$D$78:$G$155,2,0)</f>
        <v>N/A</v>
      </c>
      <c r="J30" s="100" t="s">
        <v>565</v>
      </c>
      <c r="K30" s="98">
        <v>1039</v>
      </c>
      <c r="L30" s="100" t="s">
        <v>485</v>
      </c>
      <c r="M30" s="99">
        <v>2</v>
      </c>
      <c r="N30" s="148" t="s">
        <v>487</v>
      </c>
      <c r="O30" s="142">
        <v>4</v>
      </c>
      <c r="P30" s="148" t="s">
        <v>488</v>
      </c>
      <c r="Q30" s="96" t="s">
        <v>489</v>
      </c>
      <c r="R30" s="96" t="str">
        <f>VLOOKUP(J30,Desplegables!$D$78:$G$155,4,0)</f>
        <v>N/A</v>
      </c>
      <c r="S30" s="96" t="str">
        <f>VLOOKUP(J30,Desplegables!$D$78:$G$155,3,0)</f>
        <v>N/A</v>
      </c>
      <c r="T30" s="99" t="s">
        <v>440</v>
      </c>
      <c r="U30" s="104">
        <v>1</v>
      </c>
      <c r="V30" s="105">
        <f t="shared" si="0"/>
        <v>0.33333333333333331</v>
      </c>
      <c r="W30" s="105">
        <f t="shared" si="1"/>
        <v>0.33333333333333331</v>
      </c>
      <c r="X30" s="105">
        <f t="shared" si="2"/>
        <v>1.5</v>
      </c>
      <c r="Y30" s="105">
        <f t="shared" si="3"/>
        <v>1.5</v>
      </c>
      <c r="Z30" s="99">
        <v>0</v>
      </c>
      <c r="AA30" s="101">
        <v>0</v>
      </c>
      <c r="AB30" s="102">
        <v>4</v>
      </c>
      <c r="AC30" s="101">
        <v>4</v>
      </c>
      <c r="AD30" s="101">
        <v>4</v>
      </c>
      <c r="AE30" s="101">
        <f>IF(T30="CONSTANTE",AVERAGE(AB30:AD30),IF(T30="SUMA",SUM(AB30:AD30),))</f>
        <v>4</v>
      </c>
      <c r="AF30" s="102">
        <v>0</v>
      </c>
      <c r="AG30" s="120">
        <v>4</v>
      </c>
      <c r="AH30" s="120">
        <v>0</v>
      </c>
      <c r="AI30" s="120">
        <v>0</v>
      </c>
      <c r="AJ30" s="142">
        <f>IF(T30="CONSTANTE",AVERAGE(AG30:AI30),IF(T30="SUMA",SUM(AG30:AI30),))</f>
        <v>1.3333333333333333</v>
      </c>
      <c r="AK30" s="142">
        <v>0</v>
      </c>
      <c r="AL30" s="142">
        <v>18</v>
      </c>
      <c r="AM30" s="142">
        <v>0</v>
      </c>
      <c r="AN30" s="142">
        <v>0</v>
      </c>
      <c r="AO30" s="142">
        <f>IF(T30="CONSTANTE",AVERAGE(AL30:AN30),IF(T30="SUMA",SUM(AL30:AN30),))</f>
        <v>6</v>
      </c>
      <c r="AP30" s="141"/>
      <c r="AQ30" s="141">
        <v>95000000</v>
      </c>
      <c r="AR30" s="141">
        <v>0</v>
      </c>
      <c r="AS30" s="112"/>
      <c r="AT30" s="112">
        <f t="shared" si="9"/>
        <v>95000000</v>
      </c>
      <c r="AU30" s="111">
        <v>0</v>
      </c>
      <c r="AV30" s="112">
        <v>0</v>
      </c>
      <c r="AW30" s="112">
        <v>0</v>
      </c>
      <c r="AX30" s="112"/>
      <c r="AY30" s="113">
        <f t="shared" si="5"/>
        <v>0</v>
      </c>
      <c r="AZ30" s="113"/>
      <c r="BA30" s="113"/>
      <c r="BB30" s="113" t="s">
        <v>22</v>
      </c>
      <c r="BC30" s="153"/>
      <c r="BD30" s="115"/>
      <c r="BE30" s="166"/>
      <c r="BF30" s="166"/>
      <c r="BG30" s="166"/>
      <c r="BH30" s="166"/>
      <c r="BI30" s="166"/>
      <c r="BJ30" s="166"/>
      <c r="BK30" s="166"/>
      <c r="BL30" s="166"/>
      <c r="BM30" s="166"/>
      <c r="BN30" s="166"/>
      <c r="BO30" s="166"/>
      <c r="BP30" s="166"/>
      <c r="BQ30" s="166"/>
      <c r="BR30" s="166"/>
      <c r="BS30" s="166"/>
      <c r="BT30" s="166"/>
      <c r="BU30" s="166"/>
      <c r="BV30" s="166"/>
      <c r="BW30" s="166"/>
      <c r="BX30" s="166"/>
      <c r="BY30" s="166"/>
      <c r="BZ30" s="166"/>
      <c r="CA30" s="166"/>
      <c r="CB30" s="166"/>
      <c r="CC30" s="166"/>
      <c r="CD30" s="166"/>
      <c r="CE30" s="166"/>
      <c r="CF30" s="166"/>
      <c r="CG30" s="166"/>
      <c r="CH30" s="166"/>
      <c r="CI30" s="166"/>
      <c r="CJ30" s="166"/>
      <c r="CK30" s="166"/>
      <c r="CL30" s="166"/>
      <c r="CM30" s="166"/>
      <c r="CN30" s="166"/>
      <c r="CO30" s="166"/>
      <c r="CP30" s="166"/>
      <c r="CQ30" s="166"/>
      <c r="CR30" s="166"/>
      <c r="CS30" s="166"/>
      <c r="CT30" s="166"/>
      <c r="CU30" s="166"/>
      <c r="CV30" s="166"/>
      <c r="CW30" s="166"/>
      <c r="CX30" s="166"/>
      <c r="CY30" s="166"/>
      <c r="CZ30" s="166"/>
      <c r="DA30" s="166"/>
      <c r="DB30" s="166"/>
      <c r="DC30" s="166"/>
      <c r="DD30" s="166"/>
      <c r="DE30" s="166"/>
      <c r="DF30" s="166"/>
      <c r="DG30" s="166"/>
      <c r="DH30" s="166"/>
      <c r="DI30" s="166"/>
      <c r="DJ30" s="166"/>
      <c r="DK30" s="166"/>
      <c r="DL30" s="166"/>
      <c r="DM30" s="166"/>
      <c r="DN30" s="166"/>
      <c r="DO30" s="166"/>
      <c r="DP30" s="166"/>
      <c r="DQ30" s="166"/>
      <c r="DR30" s="166"/>
    </row>
    <row r="31" spans="1:122" s="97" customFormat="1" ht="17.25" customHeight="1" x14ac:dyDescent="0.25">
      <c r="A31" s="98">
        <f>VLOOKUP(B31,Hoja2!$B$47:$C$66,2,0)</f>
        <v>11</v>
      </c>
      <c r="B31" s="98" t="s">
        <v>348</v>
      </c>
      <c r="C31" s="99">
        <f>VLOOKUP(D31,Hoja2!$B$8:$C$10,2,0)</f>
        <v>1</v>
      </c>
      <c r="D31" s="99" t="s">
        <v>337</v>
      </c>
      <c r="E31" s="99">
        <f>VLOOKUP(F31,Hoja2!$B$12:$C$40,2,0)</f>
        <v>8</v>
      </c>
      <c r="F31" s="96" t="s">
        <v>316</v>
      </c>
      <c r="G31" s="99">
        <v>588</v>
      </c>
      <c r="H31" s="100" t="s">
        <v>386</v>
      </c>
      <c r="I31" s="98">
        <f>VLOOKUP(J31,Desplegables!$D$78:$G$155,2,0)</f>
        <v>35</v>
      </c>
      <c r="J31" s="100" t="s">
        <v>549</v>
      </c>
      <c r="K31" s="98">
        <v>1039</v>
      </c>
      <c r="L31" s="100" t="s">
        <v>485</v>
      </c>
      <c r="M31" s="99">
        <v>3</v>
      </c>
      <c r="N31" s="148" t="s">
        <v>487</v>
      </c>
      <c r="O31" s="142">
        <v>4</v>
      </c>
      <c r="P31" s="148" t="s">
        <v>490</v>
      </c>
      <c r="Q31" s="96" t="s">
        <v>2</v>
      </c>
      <c r="R31" s="96" t="str">
        <f>VLOOKUP(J31,Desplegables!$D$78:$G$155,4,0)</f>
        <v>2. CULTURA Y RECREACIÓN</v>
      </c>
      <c r="S31" s="96" t="str">
        <f>VLOOKUP(J31,Desplegables!$D$78:$G$155,3,0)</f>
        <v>Parques y escenarios deportivos</v>
      </c>
      <c r="T31" s="99" t="s">
        <v>440</v>
      </c>
      <c r="U31" s="104">
        <v>1</v>
      </c>
      <c r="V31" s="105">
        <f t="shared" si="0"/>
        <v>2.6875</v>
      </c>
      <c r="W31" s="105">
        <f t="shared" si="1"/>
        <v>2.6875</v>
      </c>
      <c r="X31" s="105">
        <f t="shared" si="2"/>
        <v>1.0625</v>
      </c>
      <c r="Y31" s="105">
        <f t="shared" si="3"/>
        <v>1.0625</v>
      </c>
      <c r="Z31" s="99">
        <v>0</v>
      </c>
      <c r="AA31" s="101">
        <v>4</v>
      </c>
      <c r="AB31" s="102">
        <v>4</v>
      </c>
      <c r="AC31" s="101">
        <v>4</v>
      </c>
      <c r="AD31" s="101">
        <v>4</v>
      </c>
      <c r="AE31" s="101">
        <f t="shared" ref="AE31:AE58" si="10">IF(T31="CONSTANTE",AVERAGE(AA31:AD31),IF(T31="SUMA",SUM(AA31:AD31),))</f>
        <v>4</v>
      </c>
      <c r="AF31" s="102">
        <v>4</v>
      </c>
      <c r="AG31" s="120">
        <v>20</v>
      </c>
      <c r="AH31" s="150">
        <v>15</v>
      </c>
      <c r="AI31" s="142">
        <v>4</v>
      </c>
      <c r="AJ31" s="142">
        <f t="shared" ref="AJ31:AJ58" si="11">IF(T31="CONSTANTE",AVERAGE(AF31:AI31),IF(T31="SUMA",SUM(AF31:AI31),))</f>
        <v>10.75</v>
      </c>
      <c r="AK31" s="142">
        <v>3</v>
      </c>
      <c r="AL31" s="142">
        <v>0</v>
      </c>
      <c r="AM31" s="142">
        <v>10</v>
      </c>
      <c r="AN31" s="142">
        <v>4</v>
      </c>
      <c r="AO31" s="142">
        <f t="shared" ref="AO31:AO58" si="12">IF(T31="CONSTANTE",AVERAGE(AK31:AN31),IF(T31="SUMA",SUM(AK31:AN31),))</f>
        <v>4.25</v>
      </c>
      <c r="AP31" s="141">
        <v>783936061</v>
      </c>
      <c r="AQ31" s="141">
        <v>215882189.5</v>
      </c>
      <c r="AR31" s="147">
        <f>1698185719+(855000000/3)+(95000000/3)</f>
        <v>2014852385.6666667</v>
      </c>
      <c r="AS31" s="112">
        <v>1749429363</v>
      </c>
      <c r="AT31" s="112">
        <f t="shared" si="9"/>
        <v>4764099999.166667</v>
      </c>
      <c r="AU31" s="111">
        <v>0</v>
      </c>
      <c r="AV31" s="112">
        <v>53742800</v>
      </c>
      <c r="AW31" s="112">
        <f>(52218200/3)+( 27937500/3)+(52218200/3)</f>
        <v>44124633.333333336</v>
      </c>
      <c r="AX31" s="112">
        <v>627463250</v>
      </c>
      <c r="AY31" s="113">
        <f t="shared" si="5"/>
        <v>725330683.33333337</v>
      </c>
      <c r="AZ31" s="113"/>
      <c r="BA31" s="113"/>
      <c r="BB31" s="113" t="s">
        <v>17</v>
      </c>
      <c r="BC31" s="153" t="s">
        <v>662</v>
      </c>
      <c r="BD31" s="115" t="s">
        <v>630</v>
      </c>
      <c r="BE31" s="166"/>
      <c r="BF31" s="166"/>
      <c r="BG31" s="166"/>
      <c r="BH31" s="166"/>
      <c r="BI31" s="166"/>
      <c r="BJ31" s="166"/>
      <c r="BK31" s="166"/>
      <c r="BL31" s="166"/>
      <c r="BM31" s="166"/>
      <c r="BN31" s="166"/>
      <c r="BO31" s="166"/>
      <c r="BP31" s="166"/>
      <c r="BQ31" s="166"/>
      <c r="BR31" s="166"/>
      <c r="BS31" s="166"/>
      <c r="BT31" s="166"/>
      <c r="BU31" s="166"/>
      <c r="BV31" s="166"/>
      <c r="BW31" s="166"/>
      <c r="BX31" s="166"/>
      <c r="BY31" s="166"/>
      <c r="BZ31" s="166"/>
      <c r="CA31" s="166"/>
      <c r="CB31" s="166"/>
      <c r="CC31" s="166"/>
      <c r="CD31" s="166"/>
      <c r="CE31" s="166"/>
      <c r="CF31" s="166"/>
      <c r="CG31" s="166"/>
      <c r="CH31" s="166"/>
      <c r="CI31" s="166"/>
      <c r="CJ31" s="166"/>
      <c r="CK31" s="166"/>
      <c r="CL31" s="166"/>
      <c r="CM31" s="166"/>
      <c r="CN31" s="166"/>
      <c r="CO31" s="166"/>
      <c r="CP31" s="166"/>
      <c r="CQ31" s="166"/>
      <c r="CR31" s="166"/>
      <c r="CS31" s="166"/>
      <c r="CT31" s="166"/>
      <c r="CU31" s="166"/>
      <c r="CV31" s="166"/>
      <c r="CW31" s="166"/>
      <c r="CX31" s="166"/>
      <c r="CY31" s="166"/>
      <c r="CZ31" s="166"/>
      <c r="DA31" s="166"/>
      <c r="DB31" s="166"/>
      <c r="DC31" s="166"/>
      <c r="DD31" s="166"/>
      <c r="DE31" s="166"/>
      <c r="DF31" s="166"/>
      <c r="DG31" s="166"/>
      <c r="DH31" s="166"/>
      <c r="DI31" s="166"/>
      <c r="DJ31" s="166"/>
      <c r="DK31" s="166"/>
      <c r="DL31" s="166"/>
      <c r="DM31" s="166"/>
      <c r="DN31" s="166"/>
      <c r="DO31" s="166"/>
      <c r="DP31" s="166"/>
      <c r="DQ31" s="166"/>
      <c r="DR31" s="166"/>
    </row>
    <row r="32" spans="1:122" s="97" customFormat="1" ht="17.25" customHeight="1" x14ac:dyDescent="0.25">
      <c r="A32" s="98">
        <f>VLOOKUP(B32,Hoja2!$B$47:$C$66,2,0)</f>
        <v>11</v>
      </c>
      <c r="B32" s="98" t="s">
        <v>348</v>
      </c>
      <c r="C32" s="99">
        <f>VLOOKUP(D32,Hoja2!$B$8:$C$10,2,0)</f>
        <v>1</v>
      </c>
      <c r="D32" s="99" t="s">
        <v>337</v>
      </c>
      <c r="E32" s="99">
        <f>VLOOKUP(F32,Hoja2!$B$12:$C$40,2,0)</f>
        <v>8</v>
      </c>
      <c r="F32" s="96" t="s">
        <v>316</v>
      </c>
      <c r="G32" s="99">
        <v>589</v>
      </c>
      <c r="H32" s="100" t="s">
        <v>387</v>
      </c>
      <c r="I32" s="98">
        <f>VLOOKUP(J32,Desplegables!$D$78:$G$155,2,0)</f>
        <v>36</v>
      </c>
      <c r="J32" s="100" t="s">
        <v>200</v>
      </c>
      <c r="K32" s="98">
        <v>1039</v>
      </c>
      <c r="L32" s="100" t="s">
        <v>485</v>
      </c>
      <c r="M32" s="99">
        <v>4</v>
      </c>
      <c r="N32" s="148" t="s">
        <v>491</v>
      </c>
      <c r="O32" s="142">
        <v>2</v>
      </c>
      <c r="P32" s="148" t="s">
        <v>490</v>
      </c>
      <c r="Q32" s="96" t="s">
        <v>2</v>
      </c>
      <c r="R32" s="96" t="str">
        <f>VLOOKUP(J32,Desplegables!$D$78:$G$155,4,0)</f>
        <v>2. CULTURA Y RECREACIÓN</v>
      </c>
      <c r="S32" s="96" t="str">
        <f>VLOOKUP(J32,Desplegables!$D$78:$G$155,3,0)</f>
        <v>Parques y escenarios deportivos</v>
      </c>
      <c r="T32" s="99" t="s">
        <v>440</v>
      </c>
      <c r="U32" s="104">
        <v>1</v>
      </c>
      <c r="V32" s="105">
        <f t="shared" si="0"/>
        <v>2.5</v>
      </c>
      <c r="W32" s="105">
        <f t="shared" si="1"/>
        <v>2.5</v>
      </c>
      <c r="X32" s="105">
        <f t="shared" si="2"/>
        <v>1</v>
      </c>
      <c r="Y32" s="105">
        <f t="shared" si="3"/>
        <v>1</v>
      </c>
      <c r="Z32" s="99">
        <v>2</v>
      </c>
      <c r="AA32" s="101">
        <v>2</v>
      </c>
      <c r="AB32" s="102">
        <v>2</v>
      </c>
      <c r="AC32" s="101">
        <v>2</v>
      </c>
      <c r="AD32" s="101">
        <v>2</v>
      </c>
      <c r="AE32" s="101">
        <f t="shared" si="10"/>
        <v>2</v>
      </c>
      <c r="AF32" s="102">
        <v>2</v>
      </c>
      <c r="AG32" s="120">
        <v>10</v>
      </c>
      <c r="AH32" s="150">
        <v>6</v>
      </c>
      <c r="AI32" s="142">
        <v>2</v>
      </c>
      <c r="AJ32" s="142">
        <f t="shared" si="11"/>
        <v>5</v>
      </c>
      <c r="AK32" s="142">
        <v>2</v>
      </c>
      <c r="AL32" s="142">
        <v>2</v>
      </c>
      <c r="AM32" s="142">
        <v>3</v>
      </c>
      <c r="AN32" s="142">
        <v>1</v>
      </c>
      <c r="AO32" s="142">
        <f t="shared" si="12"/>
        <v>2</v>
      </c>
      <c r="AP32" s="141">
        <v>1365925022</v>
      </c>
      <c r="AQ32" s="141">
        <v>2134221221</v>
      </c>
      <c r="AR32" s="147">
        <f>1829467363+(855000000/3)+(95000000/3)</f>
        <v>2146134029.6666667</v>
      </c>
      <c r="AS32" s="112">
        <v>374997430</v>
      </c>
      <c r="AT32" s="112">
        <f t="shared" si="9"/>
        <v>6021277702.666667</v>
      </c>
      <c r="AU32" s="111">
        <v>0</v>
      </c>
      <c r="AV32" s="112">
        <v>0</v>
      </c>
      <c r="AW32" s="112">
        <f>(52218200/3)+( 27937500/3)+(52218200/3)</f>
        <v>44124633.333333336</v>
      </c>
      <c r="AX32" s="112"/>
      <c r="AY32" s="113">
        <f t="shared" si="5"/>
        <v>44124633.333333336</v>
      </c>
      <c r="AZ32" s="113"/>
      <c r="BA32" s="113"/>
      <c r="BB32" s="113" t="s">
        <v>17</v>
      </c>
      <c r="BC32" s="153" t="s">
        <v>691</v>
      </c>
      <c r="BD32" s="115" t="s">
        <v>652</v>
      </c>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I32" s="166"/>
      <c r="CJ32" s="166"/>
      <c r="CK32" s="166"/>
      <c r="CL32" s="166"/>
      <c r="CM32" s="166"/>
      <c r="CN32" s="166"/>
      <c r="CO32" s="166"/>
      <c r="CP32" s="166"/>
      <c r="CQ32" s="166"/>
      <c r="CR32" s="166"/>
      <c r="CS32" s="166"/>
      <c r="CT32" s="166"/>
      <c r="CU32" s="166"/>
      <c r="CV32" s="166"/>
      <c r="CW32" s="166"/>
      <c r="CX32" s="166"/>
      <c r="CY32" s="166"/>
      <c r="CZ32" s="166"/>
      <c r="DA32" s="166"/>
      <c r="DB32" s="166"/>
      <c r="DC32" s="166"/>
      <c r="DD32" s="166"/>
      <c r="DE32" s="166"/>
      <c r="DF32" s="166"/>
      <c r="DG32" s="166"/>
      <c r="DH32" s="166"/>
      <c r="DI32" s="166"/>
      <c r="DJ32" s="166"/>
      <c r="DK32" s="166"/>
      <c r="DL32" s="166"/>
      <c r="DM32" s="166"/>
      <c r="DN32" s="166"/>
      <c r="DO32" s="166"/>
      <c r="DP32" s="166"/>
      <c r="DQ32" s="166"/>
      <c r="DR32" s="166"/>
    </row>
    <row r="33" spans="1:202" s="97" customFormat="1" ht="17.25" customHeight="1" x14ac:dyDescent="0.25">
      <c r="A33" s="98">
        <f>VLOOKUP(B33,Hoja2!$B$47:$C$66,2,0)</f>
        <v>11</v>
      </c>
      <c r="B33" s="98" t="s">
        <v>348</v>
      </c>
      <c r="C33" s="99">
        <f>VLOOKUP(D33,Hoja2!$B$8:$C$10,2,0)</f>
        <v>1</v>
      </c>
      <c r="D33" s="99" t="s">
        <v>337</v>
      </c>
      <c r="E33" s="99">
        <f>VLOOKUP(F33,Hoja2!$B$12:$C$40,2,0)</f>
        <v>8</v>
      </c>
      <c r="F33" s="96" t="s">
        <v>316</v>
      </c>
      <c r="G33" s="99">
        <v>590</v>
      </c>
      <c r="H33" s="100" t="s">
        <v>388</v>
      </c>
      <c r="I33" s="98">
        <f>VLOOKUP(J33,Desplegables!$D$78:$G$155,2,0)</f>
        <v>35</v>
      </c>
      <c r="J33" s="100" t="s">
        <v>549</v>
      </c>
      <c r="K33" s="98">
        <v>1039</v>
      </c>
      <c r="L33" s="100" t="s">
        <v>485</v>
      </c>
      <c r="M33" s="99">
        <v>5</v>
      </c>
      <c r="N33" s="148" t="s">
        <v>437</v>
      </c>
      <c r="O33" s="142">
        <v>3</v>
      </c>
      <c r="P33" s="148" t="s">
        <v>490</v>
      </c>
      <c r="Q33" s="96" t="s">
        <v>2</v>
      </c>
      <c r="R33" s="96" t="str">
        <f>VLOOKUP(J33,Desplegables!$D$78:$G$155,4,0)</f>
        <v>2. CULTURA Y RECREACIÓN</v>
      </c>
      <c r="S33" s="96" t="str">
        <f>VLOOKUP(J33,Desplegables!$D$78:$G$155,3,0)</f>
        <v>Parques y escenarios deportivos</v>
      </c>
      <c r="T33" s="99" t="s">
        <v>440</v>
      </c>
      <c r="U33" s="104">
        <v>1</v>
      </c>
      <c r="V33" s="105">
        <f t="shared" si="0"/>
        <v>3.3333333333333335</v>
      </c>
      <c r="W33" s="105">
        <f t="shared" si="1"/>
        <v>3.3333333333333335</v>
      </c>
      <c r="X33" s="105">
        <f t="shared" si="2"/>
        <v>2.5833333333333335</v>
      </c>
      <c r="Y33" s="105">
        <f t="shared" si="3"/>
        <v>2.5833333333333335</v>
      </c>
      <c r="Z33" s="99">
        <v>2</v>
      </c>
      <c r="AA33" s="101">
        <v>3</v>
      </c>
      <c r="AB33" s="102">
        <v>3</v>
      </c>
      <c r="AC33" s="101">
        <v>3</v>
      </c>
      <c r="AD33" s="101">
        <v>3</v>
      </c>
      <c r="AE33" s="101">
        <f t="shared" si="10"/>
        <v>3</v>
      </c>
      <c r="AF33" s="102">
        <v>3</v>
      </c>
      <c r="AG33" s="120">
        <v>20</v>
      </c>
      <c r="AH33" s="150">
        <v>14</v>
      </c>
      <c r="AI33" s="142">
        <v>3</v>
      </c>
      <c r="AJ33" s="142">
        <f t="shared" si="11"/>
        <v>10</v>
      </c>
      <c r="AK33" s="142">
        <v>2</v>
      </c>
      <c r="AL33" s="142">
        <v>8</v>
      </c>
      <c r="AM33" s="142">
        <v>19</v>
      </c>
      <c r="AN33" s="142">
        <v>2</v>
      </c>
      <c r="AO33" s="142">
        <f t="shared" si="12"/>
        <v>7.75</v>
      </c>
      <c r="AP33" s="141">
        <v>215110117</v>
      </c>
      <c r="AQ33" s="141">
        <v>162139389.5</v>
      </c>
      <c r="AR33" s="147">
        <f>1698185718+(855000000/3)+(95000000/3)</f>
        <v>2014852384.6666667</v>
      </c>
      <c r="AS33" s="112">
        <v>174997430</v>
      </c>
      <c r="AT33" s="112">
        <f t="shared" si="9"/>
        <v>2567099321.166667</v>
      </c>
      <c r="AU33" s="111">
        <v>0</v>
      </c>
      <c r="AV33" s="112">
        <v>0</v>
      </c>
      <c r="AW33" s="112">
        <f>(52218200/3)+( 27937500/3)+(52218200/3)</f>
        <v>44124633.333333336</v>
      </c>
      <c r="AX33" s="112"/>
      <c r="AY33" s="113">
        <f t="shared" si="5"/>
        <v>44124633.333333336</v>
      </c>
      <c r="AZ33" s="113"/>
      <c r="BA33" s="113"/>
      <c r="BB33" s="113" t="s">
        <v>17</v>
      </c>
      <c r="BC33" s="153"/>
      <c r="BD33" s="115" t="s">
        <v>631</v>
      </c>
      <c r="BE33" s="166"/>
      <c r="BF33" s="166"/>
      <c r="BG33" s="166"/>
      <c r="BH33" s="166"/>
      <c r="BI33" s="166"/>
      <c r="BJ33" s="166"/>
      <c r="BK33" s="166"/>
      <c r="BL33" s="166"/>
      <c r="BM33" s="166"/>
      <c r="BN33" s="166"/>
      <c r="BO33" s="166"/>
      <c r="BP33" s="166"/>
      <c r="BQ33" s="166"/>
      <c r="BR33" s="166"/>
      <c r="BS33" s="166"/>
      <c r="BT33" s="166"/>
      <c r="BU33" s="166"/>
      <c r="BV33" s="166"/>
      <c r="BW33" s="166"/>
      <c r="BX33" s="166"/>
      <c r="BY33" s="166"/>
      <c r="BZ33" s="166"/>
      <c r="CA33" s="166"/>
      <c r="CB33" s="166"/>
      <c r="CC33" s="166"/>
      <c r="CD33" s="166"/>
      <c r="CE33" s="166"/>
      <c r="CF33" s="166"/>
      <c r="CG33" s="166"/>
      <c r="CH33" s="166"/>
      <c r="CI33" s="166"/>
      <c r="CJ33" s="166"/>
      <c r="CK33" s="166"/>
      <c r="CL33" s="166"/>
      <c r="CM33" s="166"/>
      <c r="CN33" s="166"/>
      <c r="CO33" s="166"/>
      <c r="CP33" s="166"/>
      <c r="CQ33" s="166"/>
      <c r="CR33" s="166"/>
      <c r="CS33" s="166"/>
      <c r="CT33" s="166"/>
      <c r="CU33" s="166"/>
      <c r="CV33" s="166"/>
      <c r="CW33" s="166"/>
      <c r="CX33" s="166"/>
      <c r="CY33" s="166"/>
      <c r="CZ33" s="166"/>
      <c r="DA33" s="166"/>
      <c r="DB33" s="166"/>
      <c r="DC33" s="166"/>
      <c r="DD33" s="166"/>
      <c r="DE33" s="166"/>
      <c r="DF33" s="166"/>
      <c r="DG33" s="166"/>
      <c r="DH33" s="166"/>
      <c r="DI33" s="166"/>
      <c r="DJ33" s="166"/>
      <c r="DK33" s="166"/>
      <c r="DL33" s="166"/>
      <c r="DM33" s="166"/>
      <c r="DN33" s="166"/>
      <c r="DO33" s="166"/>
      <c r="DP33" s="166"/>
      <c r="DQ33" s="166"/>
      <c r="DR33" s="166"/>
    </row>
    <row r="34" spans="1:202" s="97" customFormat="1" ht="17.25" customHeight="1" x14ac:dyDescent="0.25">
      <c r="A34" s="98">
        <f>VLOOKUP(B34,Hoja2!$B$47:$C$66,2,0)</f>
        <v>11</v>
      </c>
      <c r="B34" s="98" t="s">
        <v>348</v>
      </c>
      <c r="C34" s="99">
        <f>VLOOKUP(D34,Hoja2!$B$8:$C$10,2,0)</f>
        <v>1</v>
      </c>
      <c r="D34" s="99" t="s">
        <v>337</v>
      </c>
      <c r="E34" s="99">
        <f>VLOOKUP(F34,Hoja2!$B$12:$C$40,2,0)</f>
        <v>8</v>
      </c>
      <c r="F34" s="96" t="s">
        <v>316</v>
      </c>
      <c r="G34" s="99">
        <v>591</v>
      </c>
      <c r="H34" s="100" t="s">
        <v>389</v>
      </c>
      <c r="I34" s="98">
        <f>VLOOKUP(J34,Desplegables!$D$78:$G$155,2,0)</f>
        <v>27</v>
      </c>
      <c r="J34" s="100" t="s">
        <v>189</v>
      </c>
      <c r="K34" s="98">
        <v>1039</v>
      </c>
      <c r="L34" s="100" t="s">
        <v>485</v>
      </c>
      <c r="M34" s="99">
        <v>6</v>
      </c>
      <c r="N34" s="148" t="s">
        <v>437</v>
      </c>
      <c r="O34" s="142">
        <v>1</v>
      </c>
      <c r="P34" s="148" t="s">
        <v>492</v>
      </c>
      <c r="Q34" s="96"/>
      <c r="R34" s="96" t="str">
        <f>VLOOKUP(J34,Desplegables!$D$78:$G$155,4,0)</f>
        <v>2. CULTURA Y RECREACIÓN</v>
      </c>
      <c r="S34" s="96" t="str">
        <f>VLOOKUP(J34,Desplegables!$D$78:$G$155,3,0)</f>
        <v>Infraestructura y dotación a centros artísticos y culturales</v>
      </c>
      <c r="T34" s="99" t="s">
        <v>440</v>
      </c>
      <c r="U34" s="104">
        <v>1</v>
      </c>
      <c r="V34" s="105">
        <f t="shared" si="0"/>
        <v>1</v>
      </c>
      <c r="W34" s="105">
        <f t="shared" si="1"/>
        <v>1</v>
      </c>
      <c r="X34" s="105">
        <f t="shared" si="2"/>
        <v>0.75</v>
      </c>
      <c r="Y34" s="105">
        <f t="shared" si="3"/>
        <v>0.75</v>
      </c>
      <c r="Z34" s="99">
        <v>0</v>
      </c>
      <c r="AA34" s="101">
        <v>1</v>
      </c>
      <c r="AB34" s="102">
        <v>1</v>
      </c>
      <c r="AC34" s="101">
        <v>1</v>
      </c>
      <c r="AD34" s="101">
        <v>1</v>
      </c>
      <c r="AE34" s="101">
        <f t="shared" si="10"/>
        <v>1</v>
      </c>
      <c r="AF34" s="102">
        <v>1</v>
      </c>
      <c r="AG34" s="120">
        <v>1</v>
      </c>
      <c r="AH34" s="120">
        <v>1</v>
      </c>
      <c r="AI34" s="142">
        <v>1</v>
      </c>
      <c r="AJ34" s="146">
        <f t="shared" si="11"/>
        <v>1</v>
      </c>
      <c r="AK34" s="142">
        <v>1</v>
      </c>
      <c r="AL34" s="142">
        <v>1</v>
      </c>
      <c r="AM34" s="142">
        <v>1</v>
      </c>
      <c r="AN34" s="142">
        <v>0</v>
      </c>
      <c r="AO34" s="146">
        <f t="shared" si="12"/>
        <v>0.75</v>
      </c>
      <c r="AP34" s="141">
        <v>55343648</v>
      </c>
      <c r="AQ34" s="141">
        <v>187281463</v>
      </c>
      <c r="AR34" s="141">
        <v>82500000</v>
      </c>
      <c r="AS34" s="112">
        <v>100000000</v>
      </c>
      <c r="AT34" s="112">
        <f t="shared" si="9"/>
        <v>425125111</v>
      </c>
      <c r="AU34" s="111">
        <v>5343648</v>
      </c>
      <c r="AV34" s="112">
        <v>0</v>
      </c>
      <c r="AW34" s="112">
        <f>7500000+75000000</f>
        <v>82500000</v>
      </c>
      <c r="AX34" s="112"/>
      <c r="AY34" s="113">
        <f t="shared" si="5"/>
        <v>87843648</v>
      </c>
      <c r="AZ34" s="113"/>
      <c r="BA34" s="113"/>
      <c r="BB34" s="113" t="s">
        <v>16</v>
      </c>
      <c r="BC34" s="153" t="s">
        <v>685</v>
      </c>
      <c r="BD34" s="115" t="s">
        <v>614</v>
      </c>
      <c r="BE34" s="166"/>
      <c r="BF34" s="166"/>
      <c r="BG34" s="166"/>
      <c r="BH34" s="166"/>
      <c r="BI34" s="166"/>
      <c r="BJ34" s="166"/>
      <c r="BK34" s="166"/>
      <c r="BL34" s="166"/>
      <c r="BM34" s="166"/>
      <c r="BN34" s="166"/>
      <c r="BO34" s="166"/>
      <c r="BP34" s="166"/>
      <c r="BQ34" s="166"/>
      <c r="BR34" s="166"/>
      <c r="BS34" s="166"/>
      <c r="BT34" s="166"/>
      <c r="BU34" s="166"/>
      <c r="BV34" s="166"/>
      <c r="BW34" s="166"/>
      <c r="BX34" s="166"/>
      <c r="BY34" s="166"/>
      <c r="BZ34" s="166"/>
      <c r="CA34" s="166"/>
      <c r="CB34" s="166"/>
      <c r="CC34" s="166"/>
      <c r="CD34" s="166"/>
      <c r="CE34" s="166"/>
      <c r="CF34" s="166"/>
      <c r="CG34" s="166"/>
      <c r="CH34" s="166"/>
      <c r="CI34" s="166"/>
      <c r="CJ34" s="166"/>
      <c r="CK34" s="166"/>
      <c r="CL34" s="166"/>
      <c r="CM34" s="166"/>
      <c r="CN34" s="166"/>
      <c r="CO34" s="166"/>
      <c r="CP34" s="166"/>
      <c r="CQ34" s="166"/>
      <c r="CR34" s="166"/>
      <c r="CS34" s="166"/>
      <c r="CT34" s="166"/>
      <c r="CU34" s="166"/>
      <c r="CV34" s="166"/>
      <c r="CW34" s="166"/>
      <c r="CX34" s="166"/>
      <c r="CY34" s="166"/>
      <c r="CZ34" s="166"/>
      <c r="DA34" s="166"/>
      <c r="DB34" s="166"/>
      <c r="DC34" s="166"/>
      <c r="DD34" s="166"/>
      <c r="DE34" s="166"/>
      <c r="DF34" s="166"/>
      <c r="DG34" s="166"/>
      <c r="DH34" s="166"/>
      <c r="DI34" s="166"/>
      <c r="DJ34" s="166"/>
      <c r="DK34" s="166"/>
      <c r="DL34" s="166"/>
      <c r="DM34" s="166"/>
      <c r="DN34" s="166"/>
      <c r="DO34" s="166"/>
      <c r="DP34" s="166"/>
      <c r="DQ34" s="166"/>
      <c r="DR34" s="166"/>
    </row>
    <row r="35" spans="1:202" s="97" customFormat="1" ht="27.95" customHeight="1" x14ac:dyDescent="0.25">
      <c r="A35" s="98">
        <f>VLOOKUP(B35,Hoja2!$B$47:$C$66,2,0)</f>
        <v>11</v>
      </c>
      <c r="B35" s="98" t="s">
        <v>348</v>
      </c>
      <c r="C35" s="99">
        <f>VLOOKUP(D35,Hoja2!$B$8:$C$10,2,0)</f>
        <v>1</v>
      </c>
      <c r="D35" s="99" t="s">
        <v>337</v>
      </c>
      <c r="E35" s="99">
        <f>VLOOKUP(F35,Hoja2!$B$12:$C$40,2,0)</f>
        <v>8</v>
      </c>
      <c r="F35" s="96" t="s">
        <v>316</v>
      </c>
      <c r="G35" s="99">
        <v>592</v>
      </c>
      <c r="H35" s="100" t="s">
        <v>390</v>
      </c>
      <c r="I35" s="98">
        <f>VLOOKUP(J35,Desplegables!$D$78:$G$155,2,0)</f>
        <v>24</v>
      </c>
      <c r="J35" s="100" t="s">
        <v>186</v>
      </c>
      <c r="K35" s="98">
        <v>1039</v>
      </c>
      <c r="L35" s="100" t="s">
        <v>485</v>
      </c>
      <c r="M35" s="99">
        <v>7</v>
      </c>
      <c r="N35" s="148" t="s">
        <v>441</v>
      </c>
      <c r="O35" s="142">
        <v>2500</v>
      </c>
      <c r="P35" s="148" t="s">
        <v>442</v>
      </c>
      <c r="Q35" s="96" t="s">
        <v>493</v>
      </c>
      <c r="R35" s="96" t="str">
        <f>VLOOKUP(J35,Desplegables!$D$78:$G$155,4,0)</f>
        <v>2. CULTURA Y RECREACIÓN</v>
      </c>
      <c r="S35" s="96" t="str">
        <f>VLOOKUP(J35,Desplegables!$D$78:$G$155,3,0)</f>
        <v>Espacios artísticos y culturales</v>
      </c>
      <c r="T35" s="99" t="s">
        <v>440</v>
      </c>
      <c r="U35" s="104">
        <v>1</v>
      </c>
      <c r="V35" s="105">
        <f t="shared" ref="V35:V66" si="13">+AJ35/O35</f>
        <v>1.0265</v>
      </c>
      <c r="W35" s="105">
        <f t="shared" ref="W35:W66" si="14">+U35*V35</f>
        <v>1.0265</v>
      </c>
      <c r="X35" s="105">
        <f t="shared" ref="X35:X66" si="15">+AO35/O35</f>
        <v>0.77</v>
      </c>
      <c r="Y35" s="105">
        <f t="shared" ref="Y35:Y66" si="16">+X35*U35</f>
        <v>0.77</v>
      </c>
      <c r="Z35" s="99">
        <v>2500</v>
      </c>
      <c r="AA35" s="101">
        <v>2500</v>
      </c>
      <c r="AB35" s="102">
        <v>2500</v>
      </c>
      <c r="AC35" s="101">
        <v>2500</v>
      </c>
      <c r="AD35" s="101">
        <v>2500</v>
      </c>
      <c r="AE35" s="101">
        <f t="shared" si="10"/>
        <v>2500</v>
      </c>
      <c r="AF35" s="102">
        <v>2500</v>
      </c>
      <c r="AG35" s="120">
        <v>2765</v>
      </c>
      <c r="AH35" s="120">
        <v>2500</v>
      </c>
      <c r="AI35" s="120">
        <v>2500</v>
      </c>
      <c r="AJ35" s="142">
        <f t="shared" si="11"/>
        <v>2566.25</v>
      </c>
      <c r="AK35" s="142">
        <v>2500</v>
      </c>
      <c r="AL35" s="120">
        <v>2700</v>
      </c>
      <c r="AM35" s="120">
        <v>2500</v>
      </c>
      <c r="AN35" s="142">
        <v>0</v>
      </c>
      <c r="AO35" s="142">
        <f t="shared" si="12"/>
        <v>1925</v>
      </c>
      <c r="AP35" s="141">
        <v>55000000</v>
      </c>
      <c r="AQ35" s="141">
        <v>144990000</v>
      </c>
      <c r="AR35" s="111">
        <f>112869472+5100000</f>
        <v>117969472</v>
      </c>
      <c r="AS35" s="112">
        <v>147946146</v>
      </c>
      <c r="AT35" s="112">
        <f t="shared" si="9"/>
        <v>465905618</v>
      </c>
      <c r="AU35" s="111">
        <v>47571429</v>
      </c>
      <c r="AV35" s="112">
        <v>153740000</v>
      </c>
      <c r="AW35" s="112">
        <f>225000000/3+ 9010000</f>
        <v>84010000</v>
      </c>
      <c r="AX35" s="112"/>
      <c r="AY35" s="113">
        <f t="shared" ref="AY35:AY66" si="17">SUM(AU35:AX35)</f>
        <v>285321429</v>
      </c>
      <c r="AZ35" s="113"/>
      <c r="BA35" s="113"/>
      <c r="BB35" s="113" t="s">
        <v>16</v>
      </c>
      <c r="BC35" s="153" t="s">
        <v>670</v>
      </c>
      <c r="BD35" s="115" t="s">
        <v>632</v>
      </c>
      <c r="BE35" s="166"/>
      <c r="BF35" s="166"/>
      <c r="BG35" s="166"/>
      <c r="BH35" s="166"/>
      <c r="BI35" s="166"/>
      <c r="BJ35" s="166"/>
      <c r="BK35" s="166"/>
      <c r="BL35" s="166"/>
      <c r="BM35" s="166"/>
      <c r="BN35" s="166"/>
      <c r="BO35" s="166"/>
      <c r="BP35" s="166"/>
      <c r="BQ35" s="166"/>
      <c r="BR35" s="166"/>
      <c r="BS35" s="166"/>
      <c r="BT35" s="166"/>
      <c r="BU35" s="166"/>
      <c r="BV35" s="166"/>
      <c r="BW35" s="166"/>
      <c r="BX35" s="166"/>
      <c r="BY35" s="166"/>
      <c r="BZ35" s="166"/>
      <c r="CA35" s="166"/>
      <c r="CB35" s="166"/>
      <c r="CC35" s="166"/>
      <c r="CD35" s="166"/>
      <c r="CE35" s="166"/>
      <c r="CF35" s="166"/>
      <c r="CG35" s="166"/>
      <c r="CH35" s="166"/>
      <c r="CI35" s="166"/>
      <c r="CJ35" s="166"/>
      <c r="CK35" s="166"/>
      <c r="CL35" s="166"/>
      <c r="CM35" s="166"/>
      <c r="CN35" s="166"/>
      <c r="CO35" s="166"/>
      <c r="CP35" s="166"/>
      <c r="CQ35" s="166"/>
      <c r="CR35" s="166"/>
      <c r="CS35" s="166"/>
      <c r="CT35" s="166"/>
      <c r="CU35" s="166"/>
      <c r="CV35" s="166"/>
      <c r="CW35" s="166"/>
      <c r="CX35" s="166"/>
      <c r="CY35" s="166"/>
      <c r="CZ35" s="166"/>
      <c r="DA35" s="166"/>
      <c r="DB35" s="166"/>
      <c r="DC35" s="166"/>
      <c r="DD35" s="166"/>
      <c r="DE35" s="166"/>
      <c r="DF35" s="166"/>
      <c r="DG35" s="166"/>
      <c r="DH35" s="166"/>
      <c r="DI35" s="166"/>
      <c r="DJ35" s="166"/>
      <c r="DK35" s="166"/>
      <c r="DL35" s="166"/>
      <c r="DM35" s="166"/>
      <c r="DN35" s="166"/>
      <c r="DO35" s="166"/>
      <c r="DP35" s="166"/>
      <c r="DQ35" s="166"/>
      <c r="DR35" s="166"/>
    </row>
    <row r="36" spans="1:202" s="97" customFormat="1" ht="23.1" customHeight="1" x14ac:dyDescent="0.25">
      <c r="A36" s="98">
        <f>VLOOKUP(B36,Hoja2!$B$47:$C$66,2,0)</f>
        <v>11</v>
      </c>
      <c r="B36" s="98" t="s">
        <v>348</v>
      </c>
      <c r="C36" s="99">
        <f>VLOOKUP(D36,Hoja2!$B$8:$C$10,2,0)</f>
        <v>1</v>
      </c>
      <c r="D36" s="99" t="s">
        <v>337</v>
      </c>
      <c r="E36" s="99">
        <f>VLOOKUP(F36,Hoja2!$B$12:$C$40,2,0)</f>
        <v>8</v>
      </c>
      <c r="F36" s="96" t="s">
        <v>316</v>
      </c>
      <c r="G36" s="99">
        <v>593</v>
      </c>
      <c r="H36" s="100" t="s">
        <v>391</v>
      </c>
      <c r="I36" s="98">
        <f>VLOOKUP(J36,Desplegables!$D$78:$G$155,2,0)</f>
        <v>29</v>
      </c>
      <c r="J36" s="100" t="s">
        <v>191</v>
      </c>
      <c r="K36" s="98">
        <v>1039</v>
      </c>
      <c r="L36" s="100" t="s">
        <v>485</v>
      </c>
      <c r="M36" s="99">
        <v>8</v>
      </c>
      <c r="N36" s="148" t="s">
        <v>467</v>
      </c>
      <c r="O36" s="142">
        <v>10</v>
      </c>
      <c r="P36" s="148" t="s">
        <v>468</v>
      </c>
      <c r="Q36" s="96" t="s">
        <v>494</v>
      </c>
      <c r="R36" s="96" t="str">
        <f>VLOOKUP(J36,Desplegables!$D$78:$G$155,4,0)</f>
        <v>2. CULTURA Y RECREACIÓN</v>
      </c>
      <c r="S36" s="96" t="str">
        <f>VLOOKUP(J36,Desplegables!$D$78:$G$155,3,0)</f>
        <v>Infraestructura y dotación a centros artísticos y culturales</v>
      </c>
      <c r="T36" s="99" t="s">
        <v>440</v>
      </c>
      <c r="U36" s="104">
        <v>1</v>
      </c>
      <c r="V36" s="105">
        <f t="shared" si="13"/>
        <v>0.5</v>
      </c>
      <c r="W36" s="105">
        <f t="shared" si="14"/>
        <v>0.5</v>
      </c>
      <c r="X36" s="105">
        <f t="shared" si="15"/>
        <v>0.5</v>
      </c>
      <c r="Y36" s="105">
        <f t="shared" si="16"/>
        <v>0.5</v>
      </c>
      <c r="Z36" s="99">
        <v>0</v>
      </c>
      <c r="AA36" s="101">
        <v>10</v>
      </c>
      <c r="AB36" s="102">
        <v>10</v>
      </c>
      <c r="AC36" s="101">
        <v>10</v>
      </c>
      <c r="AD36" s="101">
        <v>10</v>
      </c>
      <c r="AE36" s="101">
        <f t="shared" si="10"/>
        <v>10</v>
      </c>
      <c r="AF36" s="102">
        <v>10</v>
      </c>
      <c r="AG36" s="120">
        <v>10</v>
      </c>
      <c r="AH36" s="120">
        <v>0</v>
      </c>
      <c r="AI36" s="120">
        <v>0</v>
      </c>
      <c r="AJ36" s="142">
        <f t="shared" si="11"/>
        <v>5</v>
      </c>
      <c r="AK36" s="142">
        <v>10</v>
      </c>
      <c r="AL36" s="120">
        <v>10</v>
      </c>
      <c r="AM36" s="120">
        <v>0</v>
      </c>
      <c r="AN36" s="120">
        <v>0</v>
      </c>
      <c r="AO36" s="102">
        <f t="shared" si="12"/>
        <v>5</v>
      </c>
      <c r="AP36" s="111">
        <v>100000000</v>
      </c>
      <c r="AQ36" s="111">
        <v>150000000</v>
      </c>
      <c r="AR36" s="111">
        <v>0</v>
      </c>
      <c r="AS36" s="112"/>
      <c r="AT36" s="112">
        <f t="shared" si="9"/>
        <v>250000000</v>
      </c>
      <c r="AU36" s="111">
        <v>20000000</v>
      </c>
      <c r="AV36" s="112">
        <v>25000000</v>
      </c>
      <c r="AW36" s="112">
        <v>0</v>
      </c>
      <c r="AX36" s="112"/>
      <c r="AY36" s="113">
        <f t="shared" si="17"/>
        <v>45000000</v>
      </c>
      <c r="AZ36" s="113"/>
      <c r="BA36" s="113"/>
      <c r="BB36" s="113" t="s">
        <v>16</v>
      </c>
      <c r="BC36" s="153"/>
      <c r="BD36" s="115"/>
      <c r="BE36" s="166"/>
      <c r="BF36" s="166"/>
      <c r="BG36" s="166"/>
      <c r="BH36" s="166"/>
      <c r="BI36" s="166"/>
      <c r="BJ36" s="166"/>
      <c r="BK36" s="166"/>
      <c r="BL36" s="166"/>
      <c r="BM36" s="166"/>
      <c r="BN36" s="166"/>
      <c r="BO36" s="166"/>
      <c r="BP36" s="166"/>
      <c r="BQ36" s="166"/>
      <c r="BR36" s="166"/>
      <c r="BS36" s="166"/>
      <c r="BT36" s="166"/>
      <c r="BU36" s="166"/>
      <c r="BV36" s="166"/>
      <c r="BW36" s="166"/>
      <c r="BX36" s="166"/>
      <c r="BY36" s="166"/>
      <c r="BZ36" s="166"/>
      <c r="CA36" s="166"/>
      <c r="CB36" s="166"/>
      <c r="CC36" s="166"/>
      <c r="CD36" s="166"/>
      <c r="CE36" s="166"/>
      <c r="CF36" s="166"/>
      <c r="CG36" s="166"/>
      <c r="CH36" s="166"/>
      <c r="CI36" s="166"/>
      <c r="CJ36" s="166"/>
      <c r="CK36" s="166"/>
      <c r="CL36" s="166"/>
      <c r="CM36" s="166"/>
      <c r="CN36" s="166"/>
      <c r="CO36" s="166"/>
      <c r="CP36" s="166"/>
      <c r="CQ36" s="166"/>
      <c r="CR36" s="166"/>
      <c r="CS36" s="166"/>
      <c r="CT36" s="166"/>
      <c r="CU36" s="166"/>
      <c r="CV36" s="166"/>
      <c r="CW36" s="166"/>
      <c r="CX36" s="166"/>
      <c r="CY36" s="166"/>
      <c r="CZ36" s="166"/>
      <c r="DA36" s="166"/>
      <c r="DB36" s="166"/>
      <c r="DC36" s="166"/>
      <c r="DD36" s="166"/>
      <c r="DE36" s="166"/>
      <c r="DF36" s="166"/>
      <c r="DG36" s="166"/>
      <c r="DH36" s="166"/>
      <c r="DI36" s="166"/>
      <c r="DJ36" s="166"/>
      <c r="DK36" s="166"/>
      <c r="DL36" s="166"/>
      <c r="DM36" s="166"/>
      <c r="DN36" s="166"/>
      <c r="DO36" s="166"/>
      <c r="DP36" s="166"/>
      <c r="DQ36" s="166"/>
      <c r="DR36" s="166"/>
    </row>
    <row r="37" spans="1:202" s="97" customFormat="1" ht="17.25" customHeight="1" x14ac:dyDescent="0.25">
      <c r="A37" s="98">
        <f>VLOOKUP(B37,Hoja2!$B$47:$C$66,2,0)</f>
        <v>11</v>
      </c>
      <c r="B37" s="98" t="s">
        <v>348</v>
      </c>
      <c r="C37" s="99">
        <f>VLOOKUP(D37,Hoja2!$B$8:$C$10,2,0)</f>
        <v>1</v>
      </c>
      <c r="D37" s="99" t="s">
        <v>337</v>
      </c>
      <c r="E37" s="99">
        <f>VLOOKUP(F37,Hoja2!$B$12:$C$40,2,0)</f>
        <v>8</v>
      </c>
      <c r="F37" s="96" t="s">
        <v>316</v>
      </c>
      <c r="G37" s="99">
        <v>594</v>
      </c>
      <c r="H37" s="100" t="s">
        <v>392</v>
      </c>
      <c r="I37" s="98">
        <f>VLOOKUP(J37,Desplegables!$D$78:$G$155,2,0)</f>
        <v>32</v>
      </c>
      <c r="J37" s="100" t="s">
        <v>194</v>
      </c>
      <c r="K37" s="98">
        <v>1039</v>
      </c>
      <c r="L37" s="100" t="s">
        <v>485</v>
      </c>
      <c r="M37" s="99">
        <v>9</v>
      </c>
      <c r="N37" s="148" t="s">
        <v>441</v>
      </c>
      <c r="O37" s="142">
        <v>10000</v>
      </c>
      <c r="P37" s="148" t="s">
        <v>442</v>
      </c>
      <c r="Q37" s="96" t="s">
        <v>495</v>
      </c>
      <c r="R37" s="96" t="str">
        <f>VLOOKUP(J37,Desplegables!$D$78:$G$155,4,0)</f>
        <v>2. CULTURA Y RECREACIÓN</v>
      </c>
      <c r="S37" s="96" t="str">
        <f>VLOOKUP(J37,Desplegables!$D$78:$G$155,3,0)</f>
        <v>Eventos y actividades recreativas y deportivas</v>
      </c>
      <c r="T37" s="99" t="s">
        <v>440</v>
      </c>
      <c r="U37" s="104">
        <v>1</v>
      </c>
      <c r="V37" s="105">
        <f t="shared" si="13"/>
        <v>0.79500000000000004</v>
      </c>
      <c r="W37" s="105">
        <f t="shared" si="14"/>
        <v>0.79500000000000004</v>
      </c>
      <c r="X37" s="105">
        <f t="shared" si="15"/>
        <v>0.83750000000000002</v>
      </c>
      <c r="Y37" s="105">
        <f t="shared" si="16"/>
        <v>0.83750000000000002</v>
      </c>
      <c r="Z37" s="99">
        <v>5000</v>
      </c>
      <c r="AA37" s="101">
        <v>10000</v>
      </c>
      <c r="AB37" s="102">
        <v>10000</v>
      </c>
      <c r="AC37" s="101">
        <v>10000</v>
      </c>
      <c r="AD37" s="101">
        <v>10000</v>
      </c>
      <c r="AE37" s="101">
        <f t="shared" si="10"/>
        <v>10000</v>
      </c>
      <c r="AF37" s="102">
        <v>10000</v>
      </c>
      <c r="AG37" s="120">
        <v>11800</v>
      </c>
      <c r="AH37" s="120">
        <v>0</v>
      </c>
      <c r="AI37" s="120">
        <v>10000</v>
      </c>
      <c r="AJ37" s="102">
        <f t="shared" si="11"/>
        <v>7950</v>
      </c>
      <c r="AK37" s="102">
        <v>11500</v>
      </c>
      <c r="AL37" s="120">
        <v>12000</v>
      </c>
      <c r="AM37" s="120">
        <v>0</v>
      </c>
      <c r="AN37" s="120">
        <v>10000</v>
      </c>
      <c r="AO37" s="102">
        <f t="shared" si="12"/>
        <v>8375</v>
      </c>
      <c r="AP37" s="111">
        <v>330000000</v>
      </c>
      <c r="AQ37" s="111">
        <v>500000000</v>
      </c>
      <c r="AR37" s="111">
        <v>0</v>
      </c>
      <c r="AS37" s="112">
        <v>494502953</v>
      </c>
      <c r="AT37" s="112">
        <f t="shared" si="9"/>
        <v>1324502953</v>
      </c>
      <c r="AU37" s="111">
        <v>0</v>
      </c>
      <c r="AV37" s="112">
        <v>0</v>
      </c>
      <c r="AW37" s="112">
        <v>0</v>
      </c>
      <c r="AX37" s="112"/>
      <c r="AY37" s="113">
        <f t="shared" si="17"/>
        <v>0</v>
      </c>
      <c r="AZ37" s="113"/>
      <c r="BA37" s="113"/>
      <c r="BB37" s="113" t="s">
        <v>16</v>
      </c>
      <c r="BC37" s="153" t="s">
        <v>671</v>
      </c>
      <c r="BD37" s="115" t="s">
        <v>53</v>
      </c>
      <c r="BE37" s="166"/>
      <c r="BF37" s="166"/>
      <c r="BG37" s="166"/>
      <c r="BH37" s="166"/>
      <c r="BI37" s="166"/>
      <c r="BJ37" s="166"/>
      <c r="BK37" s="166"/>
      <c r="BL37" s="166"/>
      <c r="BM37" s="166"/>
      <c r="BN37" s="166"/>
      <c r="BO37" s="166"/>
      <c r="BP37" s="166"/>
      <c r="BQ37" s="166"/>
      <c r="BR37" s="166"/>
      <c r="BS37" s="166"/>
      <c r="BT37" s="166"/>
      <c r="BU37" s="166"/>
      <c r="BV37" s="166"/>
      <c r="BW37" s="166"/>
      <c r="BX37" s="166"/>
      <c r="BY37" s="166"/>
      <c r="BZ37" s="166"/>
      <c r="CA37" s="166"/>
      <c r="CB37" s="166"/>
      <c r="CC37" s="166"/>
      <c r="CD37" s="166"/>
      <c r="CE37" s="166"/>
      <c r="CF37" s="166"/>
      <c r="CG37" s="166"/>
      <c r="CH37" s="166"/>
      <c r="CI37" s="166"/>
      <c r="CJ37" s="166"/>
      <c r="CK37" s="166"/>
      <c r="CL37" s="166"/>
      <c r="CM37" s="166"/>
      <c r="CN37" s="166"/>
      <c r="CO37" s="166"/>
      <c r="CP37" s="166"/>
      <c r="CQ37" s="166"/>
      <c r="CR37" s="166"/>
      <c r="CS37" s="166"/>
      <c r="CT37" s="166"/>
      <c r="CU37" s="166"/>
      <c r="CV37" s="166"/>
      <c r="CW37" s="166"/>
      <c r="CX37" s="166"/>
      <c r="CY37" s="166"/>
      <c r="CZ37" s="166"/>
      <c r="DA37" s="166"/>
      <c r="DB37" s="166"/>
      <c r="DC37" s="166"/>
      <c r="DD37" s="166"/>
      <c r="DE37" s="166"/>
      <c r="DF37" s="166"/>
      <c r="DG37" s="166"/>
      <c r="DH37" s="166"/>
      <c r="DI37" s="166"/>
      <c r="DJ37" s="166"/>
      <c r="DK37" s="166"/>
      <c r="DL37" s="166"/>
      <c r="DM37" s="166"/>
      <c r="DN37" s="166"/>
      <c r="DO37" s="166"/>
      <c r="DP37" s="166"/>
      <c r="DQ37" s="166"/>
      <c r="DR37" s="166"/>
    </row>
    <row r="38" spans="1:202" s="97" customFormat="1" ht="17.25" customHeight="1" x14ac:dyDescent="0.25">
      <c r="A38" s="98">
        <f>VLOOKUP(B38,Hoja2!$B$47:$C$66,2,0)</f>
        <v>11</v>
      </c>
      <c r="B38" s="98" t="s">
        <v>348</v>
      </c>
      <c r="C38" s="99">
        <f>VLOOKUP(D38,Hoja2!$B$8:$C$10,2,0)</f>
        <v>1</v>
      </c>
      <c r="D38" s="99" t="s">
        <v>337</v>
      </c>
      <c r="E38" s="99">
        <f>VLOOKUP(F38,Hoja2!$B$12:$C$40,2,0)</f>
        <v>8</v>
      </c>
      <c r="F38" s="96" t="s">
        <v>316</v>
      </c>
      <c r="G38" s="99">
        <v>595</v>
      </c>
      <c r="H38" s="100" t="s">
        <v>393</v>
      </c>
      <c r="I38" s="98">
        <f>VLOOKUP(J38,Desplegables!$D$78:$G$155,2,0)</f>
        <v>25</v>
      </c>
      <c r="J38" s="100" t="s">
        <v>547</v>
      </c>
      <c r="K38" s="98">
        <v>1039</v>
      </c>
      <c r="L38" s="100" t="s">
        <v>485</v>
      </c>
      <c r="M38" s="99">
        <v>10</v>
      </c>
      <c r="N38" s="148" t="s">
        <v>496</v>
      </c>
      <c r="O38" s="142">
        <v>2500</v>
      </c>
      <c r="P38" s="148" t="s">
        <v>442</v>
      </c>
      <c r="Q38" s="96" t="s">
        <v>497</v>
      </c>
      <c r="R38" s="96" t="str">
        <f>VLOOKUP(J38,Desplegables!$D$78:$G$155,4,0)</f>
        <v>2. CULTURA Y RECREACIÓN</v>
      </c>
      <c r="S38" s="96" t="str">
        <f>VLOOKUP(J38,Desplegables!$D$78:$G$155,3,0)</f>
        <v>Formación artística y cultural</v>
      </c>
      <c r="T38" s="99" t="s">
        <v>440</v>
      </c>
      <c r="U38" s="104">
        <v>1</v>
      </c>
      <c r="V38" s="105">
        <f t="shared" si="13"/>
        <v>1.1399999999999999</v>
      </c>
      <c r="W38" s="105">
        <f t="shared" si="14"/>
        <v>1.1399999999999999</v>
      </c>
      <c r="X38" s="105">
        <f t="shared" si="15"/>
        <v>0.89</v>
      </c>
      <c r="Y38" s="105">
        <f t="shared" si="16"/>
        <v>0.89</v>
      </c>
      <c r="Z38" s="99">
        <v>2200</v>
      </c>
      <c r="AA38" s="101">
        <v>2500</v>
      </c>
      <c r="AB38" s="102">
        <v>2500</v>
      </c>
      <c r="AC38" s="101">
        <v>2500</v>
      </c>
      <c r="AD38" s="101">
        <v>2500</v>
      </c>
      <c r="AE38" s="101">
        <f t="shared" si="10"/>
        <v>2500</v>
      </c>
      <c r="AF38" s="102">
        <f>2700+1200</f>
        <v>3900</v>
      </c>
      <c r="AG38" s="120">
        <v>2500</v>
      </c>
      <c r="AH38" s="120">
        <v>2500</v>
      </c>
      <c r="AI38" s="120">
        <v>2500</v>
      </c>
      <c r="AJ38" s="102">
        <f t="shared" si="11"/>
        <v>2850</v>
      </c>
      <c r="AK38" s="102">
        <v>3900</v>
      </c>
      <c r="AL38" s="120">
        <v>2500</v>
      </c>
      <c r="AM38" s="120">
        <v>2500</v>
      </c>
      <c r="AN38" s="120">
        <v>0</v>
      </c>
      <c r="AO38" s="102">
        <f t="shared" si="12"/>
        <v>2225</v>
      </c>
      <c r="AP38" s="112">
        <v>390000000</v>
      </c>
      <c r="AQ38" s="111">
        <v>100000000</v>
      </c>
      <c r="AR38" s="111">
        <v>83333333.333333328</v>
      </c>
      <c r="AS38" s="112">
        <v>147946146</v>
      </c>
      <c r="AT38" s="112">
        <f t="shared" si="9"/>
        <v>721279479.33333337</v>
      </c>
      <c r="AU38" s="111">
        <v>273000000</v>
      </c>
      <c r="AV38" s="112">
        <v>0</v>
      </c>
      <c r="AW38" s="112">
        <f>225000000/3</f>
        <v>75000000</v>
      </c>
      <c r="AX38" s="112"/>
      <c r="AY38" s="113">
        <f t="shared" si="17"/>
        <v>348000000</v>
      </c>
      <c r="AZ38" s="113"/>
      <c r="BA38" s="113"/>
      <c r="BB38" s="113" t="s">
        <v>16</v>
      </c>
      <c r="BC38" s="153" t="s">
        <v>670</v>
      </c>
      <c r="BD38" s="115" t="s">
        <v>620</v>
      </c>
      <c r="BE38" s="166"/>
      <c r="BF38" s="166"/>
      <c r="BG38" s="166"/>
      <c r="BH38" s="166"/>
      <c r="BI38" s="166"/>
      <c r="BJ38" s="166"/>
      <c r="BK38" s="166"/>
      <c r="BL38" s="166"/>
      <c r="BM38" s="166"/>
      <c r="BN38" s="166"/>
      <c r="BO38" s="166"/>
      <c r="BP38" s="166"/>
      <c r="BQ38" s="166"/>
      <c r="BR38" s="166"/>
      <c r="BS38" s="166"/>
      <c r="BT38" s="166"/>
      <c r="BU38" s="166"/>
      <c r="BV38" s="166"/>
      <c r="BW38" s="166"/>
      <c r="BX38" s="166"/>
      <c r="BY38" s="166"/>
      <c r="BZ38" s="166"/>
      <c r="CA38" s="166"/>
      <c r="CB38" s="166"/>
      <c r="CC38" s="166"/>
      <c r="CD38" s="166"/>
      <c r="CE38" s="166"/>
      <c r="CF38" s="166"/>
      <c r="CG38" s="166"/>
      <c r="CH38" s="166"/>
      <c r="CI38" s="166"/>
      <c r="CJ38" s="166"/>
      <c r="CK38" s="166"/>
      <c r="CL38" s="166"/>
      <c r="CM38" s="166"/>
      <c r="CN38" s="166"/>
      <c r="CO38" s="166"/>
      <c r="CP38" s="166"/>
      <c r="CQ38" s="166"/>
      <c r="CR38" s="166"/>
      <c r="CS38" s="166"/>
      <c r="CT38" s="166"/>
      <c r="CU38" s="166"/>
      <c r="CV38" s="166"/>
      <c r="CW38" s="166"/>
      <c r="CX38" s="166"/>
      <c r="CY38" s="166"/>
      <c r="CZ38" s="166"/>
      <c r="DA38" s="166"/>
      <c r="DB38" s="166"/>
      <c r="DC38" s="166"/>
      <c r="DD38" s="166"/>
      <c r="DE38" s="166"/>
      <c r="DF38" s="166"/>
      <c r="DG38" s="166"/>
      <c r="DH38" s="166"/>
      <c r="DI38" s="166"/>
      <c r="DJ38" s="166"/>
      <c r="DK38" s="166"/>
      <c r="DL38" s="166"/>
      <c r="DM38" s="166"/>
      <c r="DN38" s="166"/>
      <c r="DO38" s="166"/>
      <c r="DP38" s="166"/>
      <c r="DQ38" s="166"/>
      <c r="DR38" s="166"/>
    </row>
    <row r="39" spans="1:202" s="97" customFormat="1" ht="17.25" customHeight="1" x14ac:dyDescent="0.25">
      <c r="A39" s="98">
        <f>VLOOKUP(B39,Hoja2!$B$47:$C$66,2,0)</f>
        <v>11</v>
      </c>
      <c r="B39" s="98" t="s">
        <v>348</v>
      </c>
      <c r="C39" s="99">
        <f>VLOOKUP(D39,Hoja2!$B$8:$C$10,2,0)</f>
        <v>1</v>
      </c>
      <c r="D39" s="99" t="s">
        <v>337</v>
      </c>
      <c r="E39" s="99">
        <f>VLOOKUP(F39,Hoja2!$B$12:$C$40,2,0)</f>
        <v>8</v>
      </c>
      <c r="F39" s="96" t="s">
        <v>316</v>
      </c>
      <c r="G39" s="99">
        <v>596</v>
      </c>
      <c r="H39" s="100" t="s">
        <v>394</v>
      </c>
      <c r="I39" s="98">
        <f>VLOOKUP(J39,Desplegables!$D$78:$G$155,2,0)</f>
        <v>33</v>
      </c>
      <c r="J39" s="100" t="s">
        <v>195</v>
      </c>
      <c r="K39" s="98">
        <v>1039</v>
      </c>
      <c r="L39" s="100" t="s">
        <v>485</v>
      </c>
      <c r="M39" s="99">
        <v>11</v>
      </c>
      <c r="N39" s="148" t="s">
        <v>467</v>
      </c>
      <c r="O39" s="142">
        <v>30</v>
      </c>
      <c r="P39" s="148" t="s">
        <v>468</v>
      </c>
      <c r="Q39" s="96" t="s">
        <v>498</v>
      </c>
      <c r="R39" s="96" t="str">
        <f>VLOOKUP(J39,Desplegables!$D$78:$G$155,4,0)</f>
        <v>2. CULTURA Y RECREACIÓN</v>
      </c>
      <c r="S39" s="96" t="str">
        <f>VLOOKUP(J39,Desplegables!$D$78:$G$155,3,0)</f>
        <v>Eventos y actividades recreativas y deportivas</v>
      </c>
      <c r="T39" s="99" t="s">
        <v>440</v>
      </c>
      <c r="U39" s="104">
        <v>1</v>
      </c>
      <c r="V39" s="105">
        <f t="shared" si="13"/>
        <v>0.75</v>
      </c>
      <c r="W39" s="105">
        <f t="shared" si="14"/>
        <v>0.75</v>
      </c>
      <c r="X39" s="105">
        <f t="shared" si="15"/>
        <v>0.46666666666666667</v>
      </c>
      <c r="Y39" s="105">
        <f t="shared" si="16"/>
        <v>0.46666666666666667</v>
      </c>
      <c r="Z39" s="99">
        <v>10</v>
      </c>
      <c r="AA39" s="101">
        <v>30</v>
      </c>
      <c r="AB39" s="102">
        <v>30</v>
      </c>
      <c r="AC39" s="101">
        <v>30</v>
      </c>
      <c r="AD39" s="101">
        <v>30</v>
      </c>
      <c r="AE39" s="101">
        <f t="shared" si="10"/>
        <v>30</v>
      </c>
      <c r="AF39" s="102">
        <v>30</v>
      </c>
      <c r="AG39" s="120">
        <v>0</v>
      </c>
      <c r="AH39" s="120">
        <v>30</v>
      </c>
      <c r="AI39" s="120">
        <v>30</v>
      </c>
      <c r="AJ39" s="102">
        <f t="shared" si="11"/>
        <v>22.5</v>
      </c>
      <c r="AK39" s="102">
        <v>26</v>
      </c>
      <c r="AL39" s="120">
        <v>0</v>
      </c>
      <c r="AM39" s="120">
        <v>30</v>
      </c>
      <c r="AN39" s="120">
        <v>0</v>
      </c>
      <c r="AO39" s="102">
        <f t="shared" si="12"/>
        <v>14</v>
      </c>
      <c r="AP39" s="112">
        <v>250000000</v>
      </c>
      <c r="AQ39" s="111"/>
      <c r="AR39" s="112">
        <v>110000000</v>
      </c>
      <c r="AS39" s="112">
        <v>100000000</v>
      </c>
      <c r="AT39" s="112">
        <f t="shared" si="9"/>
        <v>460000000</v>
      </c>
      <c r="AU39" s="111">
        <v>116000000</v>
      </c>
      <c r="AV39" s="112">
        <v>0</v>
      </c>
      <c r="AW39" s="112">
        <v>0</v>
      </c>
      <c r="AX39" s="112"/>
      <c r="AY39" s="113">
        <f t="shared" si="17"/>
        <v>116000000</v>
      </c>
      <c r="AZ39" s="113"/>
      <c r="BA39" s="113"/>
      <c r="BB39" s="113" t="s">
        <v>16</v>
      </c>
      <c r="BC39" s="153" t="s">
        <v>669</v>
      </c>
      <c r="BD39" s="115" t="s">
        <v>621</v>
      </c>
      <c r="BE39" s="166"/>
      <c r="BF39" s="166"/>
      <c r="BG39" s="166"/>
      <c r="BH39" s="166"/>
      <c r="BI39" s="166"/>
      <c r="BJ39" s="166"/>
      <c r="BK39" s="166"/>
      <c r="BL39" s="166"/>
      <c r="BM39" s="166"/>
      <c r="BN39" s="166"/>
      <c r="BO39" s="166"/>
      <c r="BP39" s="166"/>
      <c r="BQ39" s="166"/>
      <c r="BR39" s="166"/>
      <c r="BS39" s="166"/>
      <c r="BT39" s="166"/>
      <c r="BU39" s="166"/>
      <c r="BV39" s="166"/>
      <c r="BW39" s="166"/>
      <c r="BX39" s="166"/>
      <c r="BY39" s="166"/>
      <c r="BZ39" s="166"/>
      <c r="CA39" s="166"/>
      <c r="CB39" s="166"/>
      <c r="CC39" s="166"/>
      <c r="CD39" s="166"/>
      <c r="CE39" s="166"/>
      <c r="CF39" s="166"/>
      <c r="CG39" s="166"/>
      <c r="CH39" s="166"/>
      <c r="CI39" s="166"/>
      <c r="CJ39" s="166"/>
      <c r="CK39" s="166"/>
      <c r="CL39" s="166"/>
      <c r="CM39" s="166"/>
      <c r="CN39" s="166"/>
      <c r="CO39" s="166"/>
      <c r="CP39" s="166"/>
      <c r="CQ39" s="166"/>
      <c r="CR39" s="166"/>
      <c r="CS39" s="166"/>
      <c r="CT39" s="166"/>
      <c r="CU39" s="166"/>
      <c r="CV39" s="166"/>
      <c r="CW39" s="166"/>
      <c r="CX39" s="166"/>
      <c r="CY39" s="166"/>
      <c r="CZ39" s="166"/>
      <c r="DA39" s="166"/>
      <c r="DB39" s="166"/>
      <c r="DC39" s="166"/>
      <c r="DD39" s="166"/>
      <c r="DE39" s="166"/>
      <c r="DF39" s="166"/>
      <c r="DG39" s="166"/>
      <c r="DH39" s="166"/>
      <c r="DI39" s="166"/>
      <c r="DJ39" s="166"/>
      <c r="DK39" s="166"/>
      <c r="DL39" s="166"/>
      <c r="DM39" s="166"/>
      <c r="DN39" s="166"/>
      <c r="DO39" s="166"/>
      <c r="DP39" s="166"/>
      <c r="DQ39" s="166"/>
      <c r="DR39" s="166"/>
    </row>
    <row r="40" spans="1:202" s="97" customFormat="1" ht="17.25" customHeight="1" x14ac:dyDescent="0.25">
      <c r="A40" s="98">
        <f>VLOOKUP(B40,Hoja2!$B$47:$C$66,2,0)</f>
        <v>11</v>
      </c>
      <c r="B40" s="98" t="s">
        <v>348</v>
      </c>
      <c r="C40" s="99">
        <f>VLOOKUP(D40,Hoja2!$B$8:$C$10,2,0)</f>
        <v>1</v>
      </c>
      <c r="D40" s="99" t="s">
        <v>337</v>
      </c>
      <c r="E40" s="99">
        <f>VLOOKUP(F40,Hoja2!$B$12:$C$40,2,0)</f>
        <v>8</v>
      </c>
      <c r="F40" s="96" t="s">
        <v>316</v>
      </c>
      <c r="G40" s="99">
        <v>597</v>
      </c>
      <c r="H40" s="100" t="s">
        <v>395</v>
      </c>
      <c r="I40" s="98">
        <f>VLOOKUP(J40,Desplegables!$D$78:$G$155,2,0)</f>
        <v>34</v>
      </c>
      <c r="J40" s="100" t="s">
        <v>548</v>
      </c>
      <c r="K40" s="98">
        <v>1039</v>
      </c>
      <c r="L40" s="100" t="s">
        <v>485</v>
      </c>
      <c r="M40" s="99">
        <v>12</v>
      </c>
      <c r="N40" s="96" t="s">
        <v>499</v>
      </c>
      <c r="O40" s="101">
        <v>50</v>
      </c>
      <c r="P40" s="96" t="s">
        <v>500</v>
      </c>
      <c r="Q40" s="96" t="s">
        <v>501</v>
      </c>
      <c r="R40" s="96" t="str">
        <f>VLOOKUP(J40,Desplegables!$D$78:$G$155,4,0)</f>
        <v>2. CULTURA Y RECREACIÓN</v>
      </c>
      <c r="S40" s="96" t="str">
        <f>VLOOKUP(J40,Desplegables!$D$78:$G$155,3,0)</f>
        <v>Eventos y actividades recreativas y deportivas</v>
      </c>
      <c r="T40" s="99" t="s">
        <v>440</v>
      </c>
      <c r="U40" s="104">
        <v>1</v>
      </c>
      <c r="V40" s="105">
        <f t="shared" si="13"/>
        <v>0.95</v>
      </c>
      <c r="W40" s="105">
        <f t="shared" si="14"/>
        <v>0.95</v>
      </c>
      <c r="X40" s="105">
        <f t="shared" si="15"/>
        <v>0.7</v>
      </c>
      <c r="Y40" s="105">
        <f t="shared" si="16"/>
        <v>0.7</v>
      </c>
      <c r="Z40" s="99">
        <v>5</v>
      </c>
      <c r="AA40" s="101">
        <v>50</v>
      </c>
      <c r="AB40" s="102">
        <v>50</v>
      </c>
      <c r="AC40" s="101">
        <v>50</v>
      </c>
      <c r="AD40" s="101">
        <v>50</v>
      </c>
      <c r="AE40" s="101">
        <f t="shared" si="10"/>
        <v>50</v>
      </c>
      <c r="AF40" s="102">
        <v>50</v>
      </c>
      <c r="AG40" s="120">
        <v>40</v>
      </c>
      <c r="AH40" s="120">
        <v>50</v>
      </c>
      <c r="AI40" s="120">
        <v>50</v>
      </c>
      <c r="AJ40" s="102">
        <f t="shared" si="11"/>
        <v>47.5</v>
      </c>
      <c r="AK40" s="102">
        <v>50</v>
      </c>
      <c r="AL40" s="120">
        <v>40</v>
      </c>
      <c r="AM40" s="142">
        <v>50</v>
      </c>
      <c r="AN40" s="120">
        <v>0</v>
      </c>
      <c r="AO40" s="102">
        <f t="shared" si="12"/>
        <v>35</v>
      </c>
      <c r="AP40" s="112">
        <v>99415517</v>
      </c>
      <c r="AQ40" s="111">
        <v>100000000</v>
      </c>
      <c r="AR40" s="112">
        <v>110000000</v>
      </c>
      <c r="AS40" s="112">
        <v>146749986</v>
      </c>
      <c r="AT40" s="112">
        <f t="shared" si="9"/>
        <v>456165503</v>
      </c>
      <c r="AU40" s="111">
        <v>0</v>
      </c>
      <c r="AV40" s="112">
        <v>0</v>
      </c>
      <c r="AW40" s="112">
        <v>0</v>
      </c>
      <c r="AX40" s="112"/>
      <c r="AY40" s="113">
        <f t="shared" si="17"/>
        <v>0</v>
      </c>
      <c r="AZ40" s="113"/>
      <c r="BA40" s="113"/>
      <c r="BB40" s="113" t="s">
        <v>16</v>
      </c>
      <c r="BC40" s="153" t="s">
        <v>669</v>
      </c>
      <c r="BD40" s="115" t="s">
        <v>621</v>
      </c>
      <c r="BE40" s="166"/>
      <c r="BF40" s="166"/>
      <c r="BG40" s="166"/>
      <c r="BH40" s="166"/>
      <c r="BI40" s="166"/>
      <c r="BJ40" s="166"/>
      <c r="BK40" s="166"/>
      <c r="BL40" s="166"/>
      <c r="BM40" s="166"/>
      <c r="BN40" s="166"/>
      <c r="BO40" s="166"/>
      <c r="BP40" s="166"/>
      <c r="BQ40" s="166"/>
      <c r="BR40" s="166"/>
      <c r="BS40" s="166"/>
      <c r="BT40" s="166"/>
      <c r="BU40" s="166"/>
      <c r="BV40" s="166"/>
      <c r="BW40" s="166"/>
      <c r="BX40" s="166"/>
      <c r="BY40" s="166"/>
      <c r="BZ40" s="166"/>
      <c r="CA40" s="166"/>
      <c r="CB40" s="166"/>
      <c r="CC40" s="166"/>
      <c r="CD40" s="166"/>
      <c r="CE40" s="166"/>
      <c r="CF40" s="166"/>
      <c r="CG40" s="166"/>
      <c r="CH40" s="166"/>
      <c r="CI40" s="166"/>
      <c r="CJ40" s="166"/>
      <c r="CK40" s="166"/>
      <c r="CL40" s="166"/>
      <c r="CM40" s="166"/>
      <c r="CN40" s="166"/>
      <c r="CO40" s="166"/>
      <c r="CP40" s="166"/>
      <c r="CQ40" s="166"/>
      <c r="CR40" s="166"/>
      <c r="CS40" s="166"/>
      <c r="CT40" s="166"/>
      <c r="CU40" s="166"/>
      <c r="CV40" s="166"/>
      <c r="CW40" s="166"/>
      <c r="CX40" s="166"/>
      <c r="CY40" s="166"/>
      <c r="CZ40" s="166"/>
      <c r="DA40" s="166"/>
      <c r="DB40" s="166"/>
      <c r="DC40" s="166"/>
      <c r="DD40" s="166"/>
      <c r="DE40" s="166"/>
      <c r="DF40" s="166"/>
      <c r="DG40" s="166"/>
      <c r="DH40" s="166"/>
      <c r="DI40" s="166"/>
      <c r="DJ40" s="166"/>
      <c r="DK40" s="166"/>
      <c r="DL40" s="166"/>
      <c r="DM40" s="166"/>
      <c r="DN40" s="166"/>
      <c r="DO40" s="166"/>
      <c r="DP40" s="166"/>
      <c r="DQ40" s="166"/>
      <c r="DR40" s="166"/>
    </row>
    <row r="41" spans="1:202" s="97" customFormat="1" ht="17.25" customHeight="1" x14ac:dyDescent="0.25">
      <c r="A41" s="98">
        <f>VLOOKUP(B41,Hoja2!$B$47:$C$66,2,0)</f>
        <v>11</v>
      </c>
      <c r="B41" s="98" t="s">
        <v>348</v>
      </c>
      <c r="C41" s="99">
        <f>VLOOKUP(D41,Hoja2!$B$8:$C$10,2,0)</f>
        <v>1</v>
      </c>
      <c r="D41" s="99" t="s">
        <v>337</v>
      </c>
      <c r="E41" s="99">
        <f>VLOOKUP(F41,Hoja2!$B$12:$C$40,2,0)</f>
        <v>10</v>
      </c>
      <c r="F41" s="96" t="s">
        <v>317</v>
      </c>
      <c r="G41" s="99">
        <v>598</v>
      </c>
      <c r="H41" s="100" t="s">
        <v>396</v>
      </c>
      <c r="I41" s="98">
        <f>VLOOKUP(J41,Desplegables!$D$78:$G$155,2,0)</f>
        <v>39</v>
      </c>
      <c r="J41" s="100" t="s">
        <v>550</v>
      </c>
      <c r="K41" s="98">
        <v>1040</v>
      </c>
      <c r="L41" s="100" t="s">
        <v>502</v>
      </c>
      <c r="M41" s="99">
        <v>1</v>
      </c>
      <c r="N41" s="96" t="s">
        <v>480</v>
      </c>
      <c r="O41" s="101">
        <v>100</v>
      </c>
      <c r="P41" s="96" t="s">
        <v>442</v>
      </c>
      <c r="Q41" s="96" t="s">
        <v>503</v>
      </c>
      <c r="R41" s="96" t="str">
        <f>VLOOKUP(J41,Desplegables!$D$78:$G$155,4,0)</f>
        <v>7. HABITAT</v>
      </c>
      <c r="S41" s="96" t="str">
        <f>VLOOKUP(J41,Desplegables!$D$78:$G$155,3,0)</f>
        <v>Regulación legalización de predios y apoyo a la vivienda</v>
      </c>
      <c r="T41" s="98" t="s">
        <v>440</v>
      </c>
      <c r="U41" s="104">
        <v>1</v>
      </c>
      <c r="V41" s="105">
        <f t="shared" si="13"/>
        <v>0</v>
      </c>
      <c r="W41" s="105">
        <f t="shared" si="14"/>
        <v>0</v>
      </c>
      <c r="X41" s="105">
        <f t="shared" si="15"/>
        <v>0</v>
      </c>
      <c r="Y41" s="105">
        <f t="shared" si="16"/>
        <v>0</v>
      </c>
      <c r="Z41" s="99">
        <v>0</v>
      </c>
      <c r="AA41" s="102"/>
      <c r="AB41" s="102">
        <v>100</v>
      </c>
      <c r="AC41" s="102"/>
      <c r="AD41" s="102"/>
      <c r="AE41" s="102">
        <f t="shared" si="10"/>
        <v>100</v>
      </c>
      <c r="AF41" s="102">
        <v>0</v>
      </c>
      <c r="AG41" s="120">
        <v>0</v>
      </c>
      <c r="AH41" s="120">
        <v>0</v>
      </c>
      <c r="AI41" s="120">
        <v>0</v>
      </c>
      <c r="AJ41" s="102">
        <f t="shared" si="11"/>
        <v>0</v>
      </c>
      <c r="AK41" s="102">
        <v>0</v>
      </c>
      <c r="AL41" s="120">
        <v>0</v>
      </c>
      <c r="AM41" s="120">
        <v>0</v>
      </c>
      <c r="AN41" s="120">
        <v>0</v>
      </c>
      <c r="AO41" s="102">
        <f t="shared" si="12"/>
        <v>0</v>
      </c>
      <c r="AP41" s="112">
        <v>0</v>
      </c>
      <c r="AQ41" s="112">
        <v>0</v>
      </c>
      <c r="AR41" s="112">
        <v>0</v>
      </c>
      <c r="AS41" s="112"/>
      <c r="AT41" s="112">
        <f t="shared" si="9"/>
        <v>0</v>
      </c>
      <c r="AU41" s="111">
        <v>0</v>
      </c>
      <c r="AV41" s="112">
        <v>0</v>
      </c>
      <c r="AW41" s="112">
        <v>0</v>
      </c>
      <c r="AX41" s="112"/>
      <c r="AY41" s="113">
        <f t="shared" si="17"/>
        <v>0</v>
      </c>
      <c r="AZ41" s="113"/>
      <c r="BA41" s="113"/>
      <c r="BB41" s="113" t="s">
        <v>22</v>
      </c>
      <c r="BC41" s="153"/>
      <c r="BD41" s="115"/>
      <c r="BE41" s="166"/>
      <c r="BF41" s="166"/>
      <c r="BG41" s="166"/>
      <c r="BH41" s="166"/>
      <c r="BI41" s="166"/>
      <c r="BJ41" s="166"/>
      <c r="BK41" s="166"/>
      <c r="BL41" s="166"/>
      <c r="BM41" s="166"/>
      <c r="BN41" s="166"/>
      <c r="BO41" s="166"/>
      <c r="BP41" s="166"/>
      <c r="BQ41" s="166"/>
      <c r="BR41" s="166"/>
      <c r="BS41" s="166"/>
      <c r="BT41" s="166"/>
      <c r="BU41" s="166"/>
      <c r="BV41" s="166"/>
      <c r="BW41" s="166"/>
      <c r="BX41" s="166"/>
      <c r="BY41" s="166"/>
      <c r="BZ41" s="166"/>
      <c r="CA41" s="166"/>
      <c r="CB41" s="166"/>
      <c r="CC41" s="166"/>
      <c r="CD41" s="166"/>
      <c r="CE41" s="166"/>
      <c r="CF41" s="166"/>
      <c r="CG41" s="166"/>
      <c r="CH41" s="166"/>
      <c r="CI41" s="166"/>
      <c r="CJ41" s="166"/>
      <c r="CK41" s="166"/>
      <c r="CL41" s="166"/>
      <c r="CM41" s="166"/>
      <c r="CN41" s="166"/>
      <c r="CO41" s="166"/>
      <c r="CP41" s="166"/>
      <c r="CQ41" s="166"/>
      <c r="CR41" s="166"/>
      <c r="CS41" s="166"/>
      <c r="CT41" s="166"/>
      <c r="CU41" s="166"/>
      <c r="CV41" s="166"/>
      <c r="CW41" s="166"/>
      <c r="CX41" s="166"/>
      <c r="CY41" s="166"/>
      <c r="CZ41" s="166"/>
      <c r="DA41" s="166"/>
      <c r="DB41" s="166"/>
      <c r="DC41" s="166"/>
      <c r="DD41" s="166"/>
      <c r="DE41" s="166"/>
      <c r="DF41" s="166"/>
      <c r="DG41" s="166"/>
      <c r="DH41" s="166"/>
      <c r="DI41" s="166"/>
      <c r="DJ41" s="166"/>
      <c r="DK41" s="166"/>
      <c r="DL41" s="166"/>
      <c r="DM41" s="166"/>
      <c r="DN41" s="166"/>
      <c r="DO41" s="166"/>
      <c r="DP41" s="166"/>
      <c r="DQ41" s="166"/>
      <c r="DR41" s="166"/>
    </row>
    <row r="42" spans="1:202" s="97" customFormat="1" ht="17.25" customHeight="1" x14ac:dyDescent="0.25">
      <c r="A42" s="98">
        <f>VLOOKUP(B42,Hoja2!$B$47:$C$66,2,0)</f>
        <v>11</v>
      </c>
      <c r="B42" s="98" t="s">
        <v>348</v>
      </c>
      <c r="C42" s="99">
        <f>VLOOKUP(D42,Hoja2!$B$8:$C$10,2,0)</f>
        <v>1</v>
      </c>
      <c r="D42" s="99" t="s">
        <v>337</v>
      </c>
      <c r="E42" s="99">
        <f>VLOOKUP(F42,Hoja2!$B$12:$C$40,2,0)</f>
        <v>15</v>
      </c>
      <c r="F42" s="96" t="s">
        <v>320</v>
      </c>
      <c r="G42" s="99">
        <v>599</v>
      </c>
      <c r="H42" s="100" t="s">
        <v>397</v>
      </c>
      <c r="I42" s="98">
        <f>VLOOKUP(J42,Desplegables!$D$78:$G$155,2,0)</f>
        <v>39</v>
      </c>
      <c r="J42" s="100" t="s">
        <v>550</v>
      </c>
      <c r="K42" s="98">
        <v>1041</v>
      </c>
      <c r="L42" s="100" t="s">
        <v>504</v>
      </c>
      <c r="M42" s="99">
        <v>1</v>
      </c>
      <c r="N42" s="96" t="s">
        <v>480</v>
      </c>
      <c r="O42" s="101">
        <v>200</v>
      </c>
      <c r="P42" s="96" t="s">
        <v>442</v>
      </c>
      <c r="Q42" s="96" t="s">
        <v>505</v>
      </c>
      <c r="R42" s="96" t="str">
        <f>VLOOKUP(J42,Desplegables!$D$78:$G$155,4,0)</f>
        <v>7. HABITAT</v>
      </c>
      <c r="S42" s="96" t="str">
        <f>VLOOKUP(J42,Desplegables!$D$78:$G$155,3,0)</f>
        <v>Regulación legalización de predios y apoyo a la vivienda</v>
      </c>
      <c r="T42" s="99" t="s">
        <v>574</v>
      </c>
      <c r="U42" s="104">
        <v>1</v>
      </c>
      <c r="V42" s="105">
        <f t="shared" si="13"/>
        <v>2.4249999999999998</v>
      </c>
      <c r="W42" s="105">
        <f t="shared" si="14"/>
        <v>2.4249999999999998</v>
      </c>
      <c r="X42" s="105">
        <f t="shared" si="15"/>
        <v>2.4249999999999998</v>
      </c>
      <c r="Y42" s="105">
        <f t="shared" si="16"/>
        <v>2.4249999999999998</v>
      </c>
      <c r="Z42" s="99">
        <v>0</v>
      </c>
      <c r="AA42" s="101">
        <v>50</v>
      </c>
      <c r="AB42" s="102">
        <v>50</v>
      </c>
      <c r="AC42" s="101">
        <v>50</v>
      </c>
      <c r="AD42" s="101">
        <v>50</v>
      </c>
      <c r="AE42" s="101">
        <f t="shared" si="10"/>
        <v>200</v>
      </c>
      <c r="AF42" s="102">
        <v>200</v>
      </c>
      <c r="AG42" s="120">
        <v>0</v>
      </c>
      <c r="AH42" s="120">
        <v>285</v>
      </c>
      <c r="AI42" s="120">
        <v>0</v>
      </c>
      <c r="AJ42" s="102">
        <f t="shared" si="11"/>
        <v>485</v>
      </c>
      <c r="AK42" s="102">
        <v>200</v>
      </c>
      <c r="AL42" s="120">
        <v>0</v>
      </c>
      <c r="AM42" s="120">
        <v>285</v>
      </c>
      <c r="AN42" s="120">
        <v>0</v>
      </c>
      <c r="AO42" s="102">
        <f t="shared" si="12"/>
        <v>485</v>
      </c>
      <c r="AP42" s="112">
        <v>40000000</v>
      </c>
      <c r="AQ42" s="111">
        <v>0</v>
      </c>
      <c r="AR42" s="112">
        <v>50000000</v>
      </c>
      <c r="AS42" s="112"/>
      <c r="AT42" s="112">
        <f t="shared" si="9"/>
        <v>90000000</v>
      </c>
      <c r="AU42" s="111">
        <v>0</v>
      </c>
      <c r="AV42" s="112">
        <v>0</v>
      </c>
      <c r="AW42" s="112">
        <v>38662166</v>
      </c>
      <c r="AX42" s="112"/>
      <c r="AY42" s="113">
        <f t="shared" si="17"/>
        <v>38662166</v>
      </c>
      <c r="AZ42" s="113"/>
      <c r="BA42" s="113"/>
      <c r="BB42" s="113" t="s">
        <v>22</v>
      </c>
      <c r="BC42" s="153"/>
      <c r="BD42" s="115" t="s">
        <v>615</v>
      </c>
      <c r="BE42" s="166"/>
      <c r="BF42" s="166"/>
      <c r="BG42" s="166"/>
      <c r="BH42" s="166"/>
      <c r="BI42" s="166"/>
      <c r="BJ42" s="166"/>
      <c r="BK42" s="166"/>
      <c r="BL42" s="166"/>
      <c r="BM42" s="166"/>
      <c r="BN42" s="166"/>
      <c r="BO42" s="166"/>
      <c r="BP42" s="166"/>
      <c r="BQ42" s="166"/>
      <c r="BR42" s="166"/>
      <c r="BS42" s="166"/>
      <c r="BT42" s="166"/>
      <c r="BU42" s="166"/>
      <c r="BV42" s="166"/>
      <c r="BW42" s="166"/>
      <c r="BX42" s="166"/>
      <c r="BY42" s="166"/>
      <c r="BZ42" s="166"/>
      <c r="CA42" s="166"/>
      <c r="CB42" s="166"/>
      <c r="CC42" s="166"/>
      <c r="CD42" s="166"/>
      <c r="CE42" s="166"/>
      <c r="CF42" s="166"/>
      <c r="CG42" s="166"/>
      <c r="CH42" s="166"/>
      <c r="CI42" s="166"/>
      <c r="CJ42" s="166"/>
      <c r="CK42" s="166"/>
      <c r="CL42" s="166"/>
      <c r="CM42" s="166"/>
      <c r="CN42" s="166"/>
      <c r="CO42" s="166"/>
      <c r="CP42" s="166"/>
      <c r="CQ42" s="166"/>
      <c r="CR42" s="166"/>
      <c r="CS42" s="166"/>
      <c r="CT42" s="166"/>
      <c r="CU42" s="166"/>
      <c r="CV42" s="166"/>
      <c r="CW42" s="166"/>
      <c r="CX42" s="166"/>
      <c r="CY42" s="166"/>
      <c r="CZ42" s="166"/>
      <c r="DA42" s="166"/>
      <c r="DB42" s="166"/>
      <c r="DC42" s="166"/>
      <c r="DD42" s="166"/>
      <c r="DE42" s="166"/>
      <c r="DF42" s="166"/>
      <c r="DG42" s="166"/>
      <c r="DH42" s="166"/>
      <c r="DI42" s="166"/>
      <c r="DJ42" s="166"/>
      <c r="DK42" s="166"/>
      <c r="DL42" s="166"/>
      <c r="DM42" s="166"/>
      <c r="DN42" s="166"/>
      <c r="DO42" s="166"/>
      <c r="DP42" s="166"/>
      <c r="DQ42" s="166"/>
      <c r="DR42" s="166"/>
    </row>
    <row r="43" spans="1:202" s="97" customFormat="1" ht="17.25" customHeight="1" x14ac:dyDescent="0.25">
      <c r="A43" s="98">
        <f>VLOOKUP(B43,Hoja2!$B$47:$C$66,2,0)</f>
        <v>11</v>
      </c>
      <c r="B43" s="98" t="s">
        <v>348</v>
      </c>
      <c r="C43" s="99">
        <f>VLOOKUP(D43,Hoja2!$B$8:$C$10,2,0)</f>
        <v>1</v>
      </c>
      <c r="D43" s="99" t="s">
        <v>337</v>
      </c>
      <c r="E43" s="99">
        <f>VLOOKUP(F43,Hoja2!$B$12:$C$40,2,0)</f>
        <v>15</v>
      </c>
      <c r="F43" s="96" t="s">
        <v>320</v>
      </c>
      <c r="G43" s="99">
        <v>600</v>
      </c>
      <c r="H43" s="100" t="s">
        <v>398</v>
      </c>
      <c r="I43" s="98">
        <f>VLOOKUP(J43,Desplegables!$D$78:$G$155,2,0)</f>
        <v>39</v>
      </c>
      <c r="J43" s="100" t="s">
        <v>550</v>
      </c>
      <c r="K43" s="98">
        <v>1041</v>
      </c>
      <c r="L43" s="100" t="s">
        <v>504</v>
      </c>
      <c r="M43" s="99">
        <v>2</v>
      </c>
      <c r="N43" s="96" t="s">
        <v>461</v>
      </c>
      <c r="O43" s="101">
        <v>1000</v>
      </c>
      <c r="P43" s="96" t="s">
        <v>442</v>
      </c>
      <c r="Q43" s="96" t="s">
        <v>506</v>
      </c>
      <c r="R43" s="96" t="str">
        <f>VLOOKUP(J43,Desplegables!$D$78:$G$155,4,0)</f>
        <v>7. HABITAT</v>
      </c>
      <c r="S43" s="96" t="str">
        <f>VLOOKUP(J43,Desplegables!$D$78:$G$155,3,0)</f>
        <v>Regulación legalización de predios y apoyo a la vivienda</v>
      </c>
      <c r="T43" s="99" t="s">
        <v>440</v>
      </c>
      <c r="U43" s="104">
        <v>1</v>
      </c>
      <c r="V43" s="105">
        <f t="shared" si="13"/>
        <v>0.625</v>
      </c>
      <c r="W43" s="105">
        <f t="shared" si="14"/>
        <v>0.625</v>
      </c>
      <c r="X43" s="105">
        <f t="shared" si="15"/>
        <v>0.96425000000000005</v>
      </c>
      <c r="Y43" s="105">
        <f t="shared" si="16"/>
        <v>0.96425000000000005</v>
      </c>
      <c r="Z43" s="99">
        <v>300</v>
      </c>
      <c r="AA43" s="101">
        <v>1000</v>
      </c>
      <c r="AB43" s="102">
        <v>1000</v>
      </c>
      <c r="AC43" s="101">
        <v>1000</v>
      </c>
      <c r="AD43" s="101">
        <v>1000</v>
      </c>
      <c r="AE43" s="101">
        <f t="shared" si="10"/>
        <v>1000</v>
      </c>
      <c r="AF43" s="102">
        <v>1000</v>
      </c>
      <c r="AG43" s="120">
        <v>1500</v>
      </c>
      <c r="AH43" s="120">
        <v>0</v>
      </c>
      <c r="AI43" s="120">
        <v>0</v>
      </c>
      <c r="AJ43" s="142">
        <f t="shared" si="11"/>
        <v>625</v>
      </c>
      <c r="AK43" s="142">
        <v>1500</v>
      </c>
      <c r="AL43" s="120">
        <v>2357</v>
      </c>
      <c r="AM43" s="120">
        <v>0</v>
      </c>
      <c r="AN43" s="142">
        <v>0</v>
      </c>
      <c r="AO43" s="142">
        <f t="shared" si="12"/>
        <v>964.25</v>
      </c>
      <c r="AP43" s="141">
        <v>200000000</v>
      </c>
      <c r="AQ43" s="141">
        <v>99999980</v>
      </c>
      <c r="AR43" s="111">
        <v>0</v>
      </c>
      <c r="AS43" s="112"/>
      <c r="AT43" s="112">
        <f t="shared" si="9"/>
        <v>299999980</v>
      </c>
      <c r="AU43" s="111">
        <v>48000000</v>
      </c>
      <c r="AV43" s="112">
        <v>67000000</v>
      </c>
      <c r="AW43" s="112">
        <v>0</v>
      </c>
      <c r="AX43" s="112"/>
      <c r="AY43" s="113">
        <f t="shared" si="17"/>
        <v>115000000</v>
      </c>
      <c r="AZ43" s="113"/>
      <c r="BA43" s="113"/>
      <c r="BB43" s="113" t="s">
        <v>22</v>
      </c>
      <c r="BC43" s="153"/>
      <c r="BD43" s="115"/>
      <c r="BE43" s="166"/>
      <c r="BF43" s="166"/>
      <c r="BG43" s="166"/>
      <c r="BH43" s="166"/>
      <c r="BI43" s="166"/>
      <c r="BJ43" s="166"/>
      <c r="BK43" s="166"/>
      <c r="BL43" s="166"/>
      <c r="BM43" s="166"/>
      <c r="BN43" s="166"/>
      <c r="BO43" s="166"/>
      <c r="BP43" s="166"/>
      <c r="BQ43" s="166"/>
      <c r="BR43" s="166"/>
      <c r="BS43" s="166"/>
      <c r="BT43" s="166"/>
      <c r="BU43" s="166"/>
      <c r="BV43" s="166"/>
      <c r="BW43" s="166"/>
      <c r="BX43" s="166"/>
      <c r="BY43" s="166"/>
      <c r="BZ43" s="166"/>
      <c r="CA43" s="166"/>
      <c r="CB43" s="166"/>
      <c r="CC43" s="166"/>
      <c r="CD43" s="166"/>
      <c r="CE43" s="166"/>
      <c r="CF43" s="166"/>
      <c r="CG43" s="166"/>
      <c r="CH43" s="166"/>
      <c r="CI43" s="166"/>
      <c r="CJ43" s="166"/>
      <c r="CK43" s="166"/>
      <c r="CL43" s="166"/>
      <c r="CM43" s="166"/>
      <c r="CN43" s="166"/>
      <c r="CO43" s="166"/>
      <c r="CP43" s="166"/>
      <c r="CQ43" s="166"/>
      <c r="CR43" s="166"/>
      <c r="CS43" s="166"/>
      <c r="CT43" s="166"/>
      <c r="CU43" s="166"/>
      <c r="CV43" s="166"/>
      <c r="CW43" s="166"/>
      <c r="CX43" s="166"/>
      <c r="CY43" s="166"/>
      <c r="CZ43" s="166"/>
      <c r="DA43" s="166"/>
      <c r="DB43" s="166"/>
      <c r="DC43" s="166"/>
      <c r="DD43" s="166"/>
      <c r="DE43" s="166"/>
      <c r="DF43" s="166"/>
      <c r="DG43" s="166"/>
      <c r="DH43" s="166"/>
      <c r="DI43" s="166"/>
      <c r="DJ43" s="166"/>
      <c r="DK43" s="166"/>
      <c r="DL43" s="166"/>
      <c r="DM43" s="166"/>
      <c r="DN43" s="166"/>
      <c r="DO43" s="166"/>
      <c r="DP43" s="166"/>
      <c r="DQ43" s="166"/>
      <c r="DR43" s="166"/>
    </row>
    <row r="44" spans="1:202" s="163" customFormat="1" ht="17.25" customHeight="1" x14ac:dyDescent="0.25">
      <c r="A44" s="159">
        <f>VLOOKUP(B44,Hoja2!$B$47:$C$66,2,0)</f>
        <v>11</v>
      </c>
      <c r="B44" s="159" t="s">
        <v>348</v>
      </c>
      <c r="C44" s="159">
        <f>VLOOKUP(D44,Hoja2!$B$8:$C$10,2,0)</f>
        <v>2</v>
      </c>
      <c r="D44" s="159" t="s">
        <v>338</v>
      </c>
      <c r="E44" s="159">
        <f>VLOOKUP(F44,Hoja2!$B$12:$C$40,2,0)</f>
        <v>17</v>
      </c>
      <c r="F44" s="148" t="s">
        <v>321</v>
      </c>
      <c r="G44" s="159">
        <v>601</v>
      </c>
      <c r="H44" s="148" t="s">
        <v>399</v>
      </c>
      <c r="I44" s="159">
        <f>VLOOKUP(J44,Desplegables!$D$78:$G$155,2,0)</f>
        <v>41</v>
      </c>
      <c r="J44" s="148" t="s">
        <v>551</v>
      </c>
      <c r="K44" s="159">
        <v>1042</v>
      </c>
      <c r="L44" s="148" t="s">
        <v>507</v>
      </c>
      <c r="M44" s="159">
        <v>1</v>
      </c>
      <c r="N44" s="148" t="s">
        <v>441</v>
      </c>
      <c r="O44" s="142">
        <v>500</v>
      </c>
      <c r="P44" s="148" t="s">
        <v>442</v>
      </c>
      <c r="Q44" s="148" t="s">
        <v>508</v>
      </c>
      <c r="R44" s="148" t="str">
        <f>VLOOKUP(J44,Desplegables!$D$78:$G$155,4,0)</f>
        <v>1. AMBIENTE</v>
      </c>
      <c r="S44" s="148" t="str">
        <f>VLOOKUP(J44,Desplegables!$D$78:$G$155,3,0)</f>
        <v>Calidad ambiental y preservación del patrimonio natural</v>
      </c>
      <c r="T44" s="159" t="s">
        <v>440</v>
      </c>
      <c r="U44" s="160">
        <v>1</v>
      </c>
      <c r="V44" s="161">
        <f t="shared" si="13"/>
        <v>1.75</v>
      </c>
      <c r="W44" s="161">
        <f t="shared" si="14"/>
        <v>1.75</v>
      </c>
      <c r="X44" s="161">
        <f t="shared" si="15"/>
        <v>1.75</v>
      </c>
      <c r="Y44" s="161">
        <f t="shared" si="16"/>
        <v>1.75</v>
      </c>
      <c r="Z44" s="159">
        <v>200</v>
      </c>
      <c r="AA44" s="142">
        <v>500</v>
      </c>
      <c r="AB44" s="142">
        <v>500</v>
      </c>
      <c r="AC44" s="142">
        <v>500</v>
      </c>
      <c r="AD44" s="142">
        <v>500</v>
      </c>
      <c r="AE44" s="142">
        <f t="shared" si="10"/>
        <v>500</v>
      </c>
      <c r="AF44" s="142">
        <v>500</v>
      </c>
      <c r="AG44" s="142">
        <v>2000</v>
      </c>
      <c r="AH44" s="142">
        <v>500</v>
      </c>
      <c r="AI44" s="142">
        <v>500</v>
      </c>
      <c r="AJ44" s="142">
        <f t="shared" si="11"/>
        <v>875</v>
      </c>
      <c r="AK44" s="142">
        <v>1000</v>
      </c>
      <c r="AL44" s="142">
        <v>2000</v>
      </c>
      <c r="AM44" s="142">
        <v>500</v>
      </c>
      <c r="AN44" s="142">
        <v>0</v>
      </c>
      <c r="AO44" s="142">
        <f t="shared" si="12"/>
        <v>875</v>
      </c>
      <c r="AP44" s="141">
        <v>67600000</v>
      </c>
      <c r="AQ44" s="141">
        <v>1736640909</v>
      </c>
      <c r="AR44" s="141">
        <f>28000000+(197000000/4)</f>
        <v>77250000</v>
      </c>
      <c r="AS44" s="141">
        <v>251515416.66666701</v>
      </c>
      <c r="AT44" s="141">
        <f t="shared" si="9"/>
        <v>2133006325.666667</v>
      </c>
      <c r="AU44" s="141">
        <v>0</v>
      </c>
      <c r="AV44" s="141">
        <v>1116690909</v>
      </c>
      <c r="AW44" s="141">
        <f>18000000+(117300000/4)</f>
        <v>47325000</v>
      </c>
      <c r="AX44" s="141"/>
      <c r="AY44" s="147">
        <f t="shared" si="17"/>
        <v>1164015909</v>
      </c>
      <c r="AZ44" s="147"/>
      <c r="BA44" s="147"/>
      <c r="BB44" s="147" t="s">
        <v>18</v>
      </c>
      <c r="BC44" s="154" t="s">
        <v>673</v>
      </c>
      <c r="BD44" s="162" t="s">
        <v>634</v>
      </c>
      <c r="BE44" s="166"/>
      <c r="BF44" s="166"/>
      <c r="BG44" s="166"/>
      <c r="BH44" s="166"/>
      <c r="BI44" s="166"/>
      <c r="BJ44" s="166"/>
      <c r="BK44" s="166"/>
      <c r="BL44" s="166"/>
      <c r="BM44" s="166"/>
      <c r="BN44" s="166"/>
      <c r="BO44" s="166"/>
      <c r="BP44" s="166"/>
      <c r="BQ44" s="166"/>
      <c r="BR44" s="166"/>
      <c r="BS44" s="166"/>
      <c r="BT44" s="166"/>
      <c r="BU44" s="166"/>
      <c r="BV44" s="166"/>
      <c r="BW44" s="166"/>
      <c r="BX44" s="166"/>
      <c r="BY44" s="166"/>
      <c r="BZ44" s="166"/>
      <c r="CA44" s="166"/>
      <c r="CB44" s="166"/>
      <c r="CC44" s="166"/>
      <c r="CD44" s="166"/>
      <c r="CE44" s="166"/>
      <c r="CF44" s="166"/>
      <c r="CG44" s="166"/>
      <c r="CH44" s="166"/>
      <c r="CI44" s="166"/>
      <c r="CJ44" s="166"/>
      <c r="CK44" s="166"/>
      <c r="CL44" s="166"/>
      <c r="CM44" s="166"/>
      <c r="CN44" s="166"/>
      <c r="CO44" s="166"/>
      <c r="CP44" s="166"/>
      <c r="CQ44" s="166"/>
      <c r="CR44" s="166"/>
      <c r="CS44" s="166"/>
      <c r="CT44" s="166"/>
      <c r="CU44" s="166"/>
      <c r="CV44" s="166"/>
      <c r="CW44" s="166"/>
      <c r="CX44" s="166"/>
      <c r="CY44" s="166"/>
      <c r="CZ44" s="166"/>
      <c r="DA44" s="166"/>
      <c r="DB44" s="166"/>
      <c r="DC44" s="166"/>
      <c r="DD44" s="166"/>
      <c r="DE44" s="166"/>
      <c r="DF44" s="166"/>
      <c r="DG44" s="166"/>
      <c r="DH44" s="166"/>
      <c r="DI44" s="166"/>
      <c r="DJ44" s="166"/>
      <c r="DK44" s="166"/>
      <c r="DL44" s="166"/>
      <c r="DM44" s="166"/>
      <c r="DN44" s="166"/>
      <c r="DO44" s="166"/>
      <c r="DP44" s="166"/>
      <c r="DQ44" s="166"/>
      <c r="DR44" s="166"/>
      <c r="DS44" s="167"/>
      <c r="DT44" s="167"/>
      <c r="DU44" s="167"/>
      <c r="DV44" s="167"/>
      <c r="DW44" s="167"/>
      <c r="DX44" s="167"/>
      <c r="DY44" s="167"/>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7"/>
      <c r="FF44" s="167"/>
      <c r="FG44" s="167"/>
      <c r="FH44" s="167"/>
      <c r="FI44" s="167"/>
      <c r="FJ44" s="167"/>
      <c r="FK44" s="167"/>
      <c r="FL44" s="167"/>
      <c r="FM44" s="167"/>
      <c r="FN44" s="167"/>
      <c r="FO44" s="167"/>
      <c r="FP44" s="167"/>
      <c r="FQ44" s="167"/>
      <c r="FR44" s="167"/>
      <c r="FS44" s="167"/>
      <c r="FT44" s="167"/>
      <c r="FU44" s="167"/>
      <c r="FV44" s="167"/>
      <c r="FW44" s="167"/>
      <c r="FX44" s="167"/>
      <c r="FY44" s="167"/>
      <c r="FZ44" s="167"/>
      <c r="GA44" s="167"/>
      <c r="GB44" s="167"/>
      <c r="GC44" s="167"/>
      <c r="GD44" s="167"/>
      <c r="GE44" s="167"/>
      <c r="GF44" s="167"/>
      <c r="GG44" s="167"/>
      <c r="GH44" s="167"/>
      <c r="GI44" s="167"/>
      <c r="GJ44" s="167"/>
      <c r="GK44" s="167"/>
      <c r="GL44" s="167"/>
      <c r="GM44" s="167"/>
      <c r="GN44" s="167"/>
      <c r="GO44" s="167"/>
      <c r="GP44" s="167"/>
      <c r="GQ44" s="167"/>
      <c r="GR44" s="167"/>
      <c r="GS44" s="167"/>
      <c r="GT44" s="167"/>
    </row>
    <row r="45" spans="1:202" s="163" customFormat="1" ht="17.25" customHeight="1" x14ac:dyDescent="0.25">
      <c r="A45" s="159">
        <f>VLOOKUP(B45,Hoja2!$B$47:$C$66,2,0)</f>
        <v>11</v>
      </c>
      <c r="B45" s="159" t="s">
        <v>348</v>
      </c>
      <c r="C45" s="159">
        <f>VLOOKUP(D45,Hoja2!$B$8:$C$10,2,0)</f>
        <v>2</v>
      </c>
      <c r="D45" s="159" t="s">
        <v>338</v>
      </c>
      <c r="E45" s="159">
        <f>VLOOKUP(F45,Hoja2!$B$12:$C$40,2,0)</f>
        <v>17</v>
      </c>
      <c r="F45" s="148" t="s">
        <v>321</v>
      </c>
      <c r="G45" s="159">
        <v>602</v>
      </c>
      <c r="H45" s="148" t="s">
        <v>400</v>
      </c>
      <c r="I45" s="159">
        <f>VLOOKUP(J45,Desplegables!$D$78:$G$155,2,0)</f>
        <v>41</v>
      </c>
      <c r="J45" s="148" t="s">
        <v>551</v>
      </c>
      <c r="K45" s="159">
        <v>1042</v>
      </c>
      <c r="L45" s="148" t="s">
        <v>507</v>
      </c>
      <c r="M45" s="159">
        <v>2</v>
      </c>
      <c r="N45" s="148" t="s">
        <v>441</v>
      </c>
      <c r="O45" s="142">
        <v>500</v>
      </c>
      <c r="P45" s="148" t="s">
        <v>442</v>
      </c>
      <c r="Q45" s="148" t="s">
        <v>509</v>
      </c>
      <c r="R45" s="148" t="str">
        <f>VLOOKUP(J45,Desplegables!$D$78:$G$155,4,0)</f>
        <v>1. AMBIENTE</v>
      </c>
      <c r="S45" s="148" t="str">
        <f>VLOOKUP(J45,Desplegables!$D$78:$G$155,3,0)</f>
        <v>Calidad ambiental y preservación del patrimonio natural</v>
      </c>
      <c r="T45" s="159" t="s">
        <v>440</v>
      </c>
      <c r="U45" s="160">
        <v>1</v>
      </c>
      <c r="V45" s="161">
        <f t="shared" si="13"/>
        <v>1.6</v>
      </c>
      <c r="W45" s="161">
        <f t="shared" si="14"/>
        <v>1.6</v>
      </c>
      <c r="X45" s="161">
        <f t="shared" si="15"/>
        <v>1.6</v>
      </c>
      <c r="Y45" s="161">
        <f t="shared" si="16"/>
        <v>1.6</v>
      </c>
      <c r="Z45" s="159">
        <v>100</v>
      </c>
      <c r="AA45" s="142">
        <v>500</v>
      </c>
      <c r="AB45" s="142">
        <v>500</v>
      </c>
      <c r="AC45" s="142">
        <v>500</v>
      </c>
      <c r="AD45" s="142">
        <v>500</v>
      </c>
      <c r="AE45" s="142">
        <f t="shared" si="10"/>
        <v>500</v>
      </c>
      <c r="AF45" s="142">
        <v>500</v>
      </c>
      <c r="AG45" s="142">
        <v>2000</v>
      </c>
      <c r="AH45" s="142">
        <v>200</v>
      </c>
      <c r="AI45" s="142">
        <v>500</v>
      </c>
      <c r="AJ45" s="142">
        <f t="shared" si="11"/>
        <v>800</v>
      </c>
      <c r="AK45" s="142">
        <v>1000</v>
      </c>
      <c r="AL45" s="142">
        <v>2000</v>
      </c>
      <c r="AM45" s="142">
        <v>200</v>
      </c>
      <c r="AN45" s="142">
        <v>0</v>
      </c>
      <c r="AO45" s="142">
        <f t="shared" si="12"/>
        <v>800</v>
      </c>
      <c r="AP45" s="141">
        <v>257400000</v>
      </c>
      <c r="AQ45" s="141">
        <v>356269870</v>
      </c>
      <c r="AR45" s="141">
        <f>18700000+27000000+456336139+8500000+12000000+7663861</f>
        <v>530200000</v>
      </c>
      <c r="AS45" s="141">
        <v>254515416.66666701</v>
      </c>
      <c r="AT45" s="141">
        <f t="shared" si="9"/>
        <v>1398385286.666667</v>
      </c>
      <c r="AU45" s="141">
        <v>138004241</v>
      </c>
      <c r="AV45" s="141">
        <v>41799696</v>
      </c>
      <c r="AW45" s="141">
        <f>16263333+19200000+456336139+6878703</f>
        <v>498678175</v>
      </c>
      <c r="AX45" s="141"/>
      <c r="AY45" s="147">
        <f t="shared" si="17"/>
        <v>678482112</v>
      </c>
      <c r="AZ45" s="147"/>
      <c r="BA45" s="147"/>
      <c r="BB45" s="147" t="s">
        <v>18</v>
      </c>
      <c r="BC45" s="154" t="s">
        <v>674</v>
      </c>
      <c r="BD45" s="162" t="s">
        <v>633</v>
      </c>
      <c r="BE45" s="166"/>
      <c r="BF45" s="166"/>
      <c r="BG45" s="166"/>
      <c r="BH45" s="166"/>
      <c r="BI45" s="166"/>
      <c r="BJ45" s="166"/>
      <c r="BK45" s="166"/>
      <c r="BL45" s="166"/>
      <c r="BM45" s="166"/>
      <c r="BN45" s="166"/>
      <c r="BO45" s="166"/>
      <c r="BP45" s="166"/>
      <c r="BQ45" s="166"/>
      <c r="BR45" s="166"/>
      <c r="BS45" s="166"/>
      <c r="BT45" s="166"/>
      <c r="BU45" s="166"/>
      <c r="BV45" s="166"/>
      <c r="BW45" s="166"/>
      <c r="BX45" s="166"/>
      <c r="BY45" s="166"/>
      <c r="BZ45" s="166"/>
      <c r="CA45" s="166"/>
      <c r="CB45" s="166"/>
      <c r="CC45" s="166"/>
      <c r="CD45" s="166"/>
      <c r="CE45" s="166"/>
      <c r="CF45" s="166"/>
      <c r="CG45" s="166"/>
      <c r="CH45" s="166"/>
      <c r="CI45" s="166"/>
      <c r="CJ45" s="166"/>
      <c r="CK45" s="166"/>
      <c r="CL45" s="166"/>
      <c r="CM45" s="166"/>
      <c r="CN45" s="166"/>
      <c r="CO45" s="166"/>
      <c r="CP45" s="166"/>
      <c r="CQ45" s="166"/>
      <c r="CR45" s="166"/>
      <c r="CS45" s="166"/>
      <c r="CT45" s="166"/>
      <c r="CU45" s="166"/>
      <c r="CV45" s="166"/>
      <c r="CW45" s="166"/>
      <c r="CX45" s="166"/>
      <c r="CY45" s="166"/>
      <c r="CZ45" s="166"/>
      <c r="DA45" s="166"/>
      <c r="DB45" s="166"/>
      <c r="DC45" s="166"/>
      <c r="DD45" s="166"/>
      <c r="DE45" s="166"/>
      <c r="DF45" s="166"/>
      <c r="DG45" s="166"/>
      <c r="DH45" s="166"/>
      <c r="DI45" s="166"/>
      <c r="DJ45" s="166"/>
      <c r="DK45" s="166"/>
      <c r="DL45" s="166"/>
      <c r="DM45" s="166"/>
      <c r="DN45" s="166"/>
      <c r="DO45" s="166"/>
      <c r="DP45" s="166"/>
      <c r="DQ45" s="166"/>
      <c r="DR45" s="166"/>
      <c r="DS45" s="167"/>
      <c r="DT45" s="167"/>
      <c r="DU45" s="167"/>
      <c r="DV45" s="167"/>
      <c r="DW45" s="167"/>
      <c r="DX45" s="167"/>
      <c r="DY45" s="167"/>
      <c r="DZ45" s="167"/>
      <c r="EA45" s="167"/>
      <c r="EB45" s="167"/>
      <c r="EC45" s="167"/>
      <c r="ED45" s="167"/>
      <c r="EE45" s="167"/>
      <c r="EF45" s="167"/>
      <c r="EG45" s="167"/>
      <c r="EH45" s="167"/>
      <c r="EI45" s="167"/>
      <c r="EJ45" s="167"/>
      <c r="EK45" s="167"/>
      <c r="EL45" s="167"/>
      <c r="EM45" s="167"/>
      <c r="EN45" s="167"/>
      <c r="EO45" s="167"/>
      <c r="EP45" s="167"/>
      <c r="EQ45" s="167"/>
      <c r="ER45" s="167"/>
      <c r="ES45" s="167"/>
      <c r="ET45" s="167"/>
      <c r="EU45" s="167"/>
      <c r="EV45" s="167"/>
      <c r="EW45" s="167"/>
      <c r="EX45" s="167"/>
      <c r="EY45" s="167"/>
      <c r="EZ45" s="167"/>
      <c r="FA45" s="167"/>
      <c r="FB45" s="167"/>
      <c r="FC45" s="167"/>
      <c r="FD45" s="167"/>
      <c r="FE45" s="167"/>
      <c r="FF45" s="167"/>
      <c r="FG45" s="167"/>
      <c r="FH45" s="167"/>
      <c r="FI45" s="167"/>
      <c r="FJ45" s="167"/>
      <c r="FK45" s="167"/>
      <c r="FL45" s="167"/>
      <c r="FM45" s="167"/>
      <c r="FN45" s="167"/>
      <c r="FO45" s="167"/>
      <c r="FP45" s="167"/>
      <c r="FQ45" s="167"/>
      <c r="FR45" s="167"/>
      <c r="FS45" s="167"/>
      <c r="FT45" s="167"/>
      <c r="FU45" s="167"/>
      <c r="FV45" s="167"/>
      <c r="FW45" s="167"/>
      <c r="FX45" s="167"/>
      <c r="FY45" s="167"/>
      <c r="FZ45" s="167"/>
      <c r="GA45" s="167"/>
      <c r="GB45" s="167"/>
      <c r="GC45" s="167"/>
      <c r="GD45" s="167"/>
      <c r="GE45" s="167"/>
      <c r="GF45" s="167"/>
      <c r="GG45" s="167"/>
      <c r="GH45" s="167"/>
      <c r="GI45" s="167"/>
      <c r="GJ45" s="167"/>
      <c r="GK45" s="167"/>
      <c r="GL45" s="167"/>
      <c r="GM45" s="167"/>
      <c r="GN45" s="167"/>
      <c r="GO45" s="167"/>
      <c r="GP45" s="167"/>
      <c r="GQ45" s="167"/>
      <c r="GR45" s="167"/>
      <c r="GS45" s="167"/>
      <c r="GT45" s="167"/>
    </row>
    <row r="46" spans="1:202" s="163" customFormat="1" ht="17.25" customHeight="1" x14ac:dyDescent="0.25">
      <c r="A46" s="159">
        <f>VLOOKUP(B46,Hoja2!$B$47:$C$66,2,0)</f>
        <v>11</v>
      </c>
      <c r="B46" s="159" t="s">
        <v>348</v>
      </c>
      <c r="C46" s="159">
        <f>VLOOKUP(D46,Hoja2!$B$8:$C$10,2,0)</f>
        <v>2</v>
      </c>
      <c r="D46" s="159" t="s">
        <v>338</v>
      </c>
      <c r="E46" s="159">
        <f>VLOOKUP(F46,Hoja2!$B$12:$C$40,2,0)</f>
        <v>17</v>
      </c>
      <c r="F46" s="148" t="s">
        <v>321</v>
      </c>
      <c r="G46" s="159">
        <v>603</v>
      </c>
      <c r="H46" s="148" t="s">
        <v>401</v>
      </c>
      <c r="I46" s="159">
        <f>VLOOKUP(J46,Desplegables!$D$78:$G$155,2,0)</f>
        <v>41</v>
      </c>
      <c r="J46" s="148" t="s">
        <v>551</v>
      </c>
      <c r="K46" s="159">
        <v>1042</v>
      </c>
      <c r="L46" s="148" t="s">
        <v>507</v>
      </c>
      <c r="M46" s="159">
        <v>3</v>
      </c>
      <c r="N46" s="148" t="s">
        <v>467</v>
      </c>
      <c r="O46" s="142">
        <v>10</v>
      </c>
      <c r="P46" s="148" t="s">
        <v>510</v>
      </c>
      <c r="Q46" s="148" t="s">
        <v>511</v>
      </c>
      <c r="R46" s="148" t="str">
        <f>VLOOKUP(J46,Desplegables!$D$78:$G$155,4,0)</f>
        <v>1. AMBIENTE</v>
      </c>
      <c r="S46" s="148" t="str">
        <f>VLOOKUP(J46,Desplegables!$D$78:$G$155,3,0)</f>
        <v>Calidad ambiental y preservación del patrimonio natural</v>
      </c>
      <c r="T46" s="159" t="s">
        <v>440</v>
      </c>
      <c r="U46" s="160">
        <v>1</v>
      </c>
      <c r="V46" s="161">
        <f t="shared" si="13"/>
        <v>1</v>
      </c>
      <c r="W46" s="161">
        <f t="shared" si="14"/>
        <v>1</v>
      </c>
      <c r="X46" s="161">
        <f t="shared" si="15"/>
        <v>0.75</v>
      </c>
      <c r="Y46" s="161">
        <f t="shared" si="16"/>
        <v>0.75</v>
      </c>
      <c r="Z46" s="159">
        <v>0</v>
      </c>
      <c r="AA46" s="142">
        <v>10</v>
      </c>
      <c r="AB46" s="142">
        <v>10</v>
      </c>
      <c r="AC46" s="142">
        <v>10</v>
      </c>
      <c r="AD46" s="142">
        <v>10</v>
      </c>
      <c r="AE46" s="142">
        <f t="shared" si="10"/>
        <v>10</v>
      </c>
      <c r="AF46" s="142">
        <v>10</v>
      </c>
      <c r="AG46" s="142">
        <v>10</v>
      </c>
      <c r="AH46" s="142">
        <v>10</v>
      </c>
      <c r="AI46" s="142">
        <v>10</v>
      </c>
      <c r="AJ46" s="142">
        <f t="shared" si="11"/>
        <v>10</v>
      </c>
      <c r="AK46" s="142">
        <v>10</v>
      </c>
      <c r="AL46" s="142">
        <v>10</v>
      </c>
      <c r="AM46" s="142">
        <v>10</v>
      </c>
      <c r="AN46" s="142">
        <v>0</v>
      </c>
      <c r="AO46" s="142">
        <f t="shared" si="12"/>
        <v>7.5</v>
      </c>
      <c r="AP46" s="141">
        <v>350000000</v>
      </c>
      <c r="AQ46" s="141">
        <v>180610700</v>
      </c>
      <c r="AR46" s="141">
        <f>+(197000000/4)</f>
        <v>49250000</v>
      </c>
      <c r="AS46" s="141">
        <v>200000000</v>
      </c>
      <c r="AT46" s="141">
        <f t="shared" si="9"/>
        <v>779860700</v>
      </c>
      <c r="AU46" s="141">
        <v>105000000</v>
      </c>
      <c r="AV46" s="141">
        <v>128523800</v>
      </c>
      <c r="AW46" s="141">
        <f>+(117300000/4)</f>
        <v>29325000</v>
      </c>
      <c r="AX46" s="141"/>
      <c r="AY46" s="147">
        <f t="shared" si="17"/>
        <v>262848800</v>
      </c>
      <c r="AZ46" s="147"/>
      <c r="BA46" s="147"/>
      <c r="BB46" s="147" t="s">
        <v>18</v>
      </c>
      <c r="BC46" s="154" t="s">
        <v>676</v>
      </c>
      <c r="BD46" s="164" t="s">
        <v>635</v>
      </c>
      <c r="BE46" s="166"/>
      <c r="BF46" s="166"/>
      <c r="BG46" s="166"/>
      <c r="BH46" s="166"/>
      <c r="BI46" s="166"/>
      <c r="BJ46" s="166"/>
      <c r="BK46" s="166"/>
      <c r="BL46" s="166"/>
      <c r="BM46" s="166"/>
      <c r="BN46" s="166"/>
      <c r="BO46" s="166"/>
      <c r="BP46" s="166"/>
      <c r="BQ46" s="166"/>
      <c r="BR46" s="166"/>
      <c r="BS46" s="166"/>
      <c r="BT46" s="166"/>
      <c r="BU46" s="166"/>
      <c r="BV46" s="166"/>
      <c r="BW46" s="166"/>
      <c r="BX46" s="166"/>
      <c r="BY46" s="166"/>
      <c r="BZ46" s="166"/>
      <c r="CA46" s="166"/>
      <c r="CB46" s="166"/>
      <c r="CC46" s="166"/>
      <c r="CD46" s="166"/>
      <c r="CE46" s="166"/>
      <c r="CF46" s="166"/>
      <c r="CG46" s="166"/>
      <c r="CH46" s="166"/>
      <c r="CI46" s="166"/>
      <c r="CJ46" s="166"/>
      <c r="CK46" s="166"/>
      <c r="CL46" s="166"/>
      <c r="CM46" s="166"/>
      <c r="CN46" s="166"/>
      <c r="CO46" s="166"/>
      <c r="CP46" s="166"/>
      <c r="CQ46" s="166"/>
      <c r="CR46" s="166"/>
      <c r="CS46" s="166"/>
      <c r="CT46" s="166"/>
      <c r="CU46" s="166"/>
      <c r="CV46" s="166"/>
      <c r="CW46" s="166"/>
      <c r="CX46" s="166"/>
      <c r="CY46" s="166"/>
      <c r="CZ46" s="166"/>
      <c r="DA46" s="166"/>
      <c r="DB46" s="166"/>
      <c r="DC46" s="166"/>
      <c r="DD46" s="166"/>
      <c r="DE46" s="166"/>
      <c r="DF46" s="166"/>
      <c r="DG46" s="166"/>
      <c r="DH46" s="166"/>
      <c r="DI46" s="166"/>
      <c r="DJ46" s="166"/>
      <c r="DK46" s="166"/>
      <c r="DL46" s="166"/>
      <c r="DM46" s="166"/>
      <c r="DN46" s="166"/>
      <c r="DO46" s="166"/>
      <c r="DP46" s="166"/>
      <c r="DQ46" s="166"/>
      <c r="DR46" s="166"/>
      <c r="DS46" s="167"/>
      <c r="DT46" s="167"/>
      <c r="DU46" s="167"/>
      <c r="DV46" s="167"/>
      <c r="DW46" s="167"/>
      <c r="DX46" s="167"/>
      <c r="DY46" s="167"/>
      <c r="DZ46" s="167"/>
      <c r="EA46" s="167"/>
      <c r="EB46" s="167"/>
      <c r="EC46" s="167"/>
      <c r="ED46" s="167"/>
      <c r="EE46" s="167"/>
      <c r="EF46" s="167"/>
      <c r="EG46" s="167"/>
      <c r="EH46" s="167"/>
      <c r="EI46" s="167"/>
      <c r="EJ46" s="167"/>
      <c r="EK46" s="167"/>
      <c r="EL46" s="167"/>
      <c r="EM46" s="167"/>
      <c r="EN46" s="167"/>
      <c r="EO46" s="167"/>
      <c r="EP46" s="167"/>
      <c r="EQ46" s="167"/>
      <c r="ER46" s="167"/>
      <c r="ES46" s="167"/>
      <c r="ET46" s="167"/>
      <c r="EU46" s="167"/>
      <c r="EV46" s="167"/>
      <c r="EW46" s="167"/>
      <c r="EX46" s="167"/>
      <c r="EY46" s="167"/>
      <c r="EZ46" s="167"/>
      <c r="FA46" s="167"/>
      <c r="FB46" s="167"/>
      <c r="FC46" s="167"/>
      <c r="FD46" s="167"/>
      <c r="FE46" s="167"/>
      <c r="FF46" s="167"/>
      <c r="FG46" s="167"/>
      <c r="FH46" s="167"/>
      <c r="FI46" s="167"/>
      <c r="FJ46" s="167"/>
      <c r="FK46" s="167"/>
      <c r="FL46" s="167"/>
      <c r="FM46" s="167"/>
      <c r="FN46" s="167"/>
      <c r="FO46" s="167"/>
      <c r="FP46" s="167"/>
      <c r="FQ46" s="167"/>
      <c r="FR46" s="167"/>
      <c r="FS46" s="167"/>
      <c r="FT46" s="167"/>
      <c r="FU46" s="167"/>
      <c r="FV46" s="167"/>
      <c r="FW46" s="167"/>
      <c r="FX46" s="167"/>
      <c r="FY46" s="167"/>
      <c r="FZ46" s="167"/>
      <c r="GA46" s="167"/>
      <c r="GB46" s="167"/>
      <c r="GC46" s="167"/>
      <c r="GD46" s="167"/>
      <c r="GE46" s="167"/>
      <c r="GF46" s="167"/>
      <c r="GG46" s="167"/>
      <c r="GH46" s="167"/>
      <c r="GI46" s="167"/>
      <c r="GJ46" s="167"/>
      <c r="GK46" s="167"/>
      <c r="GL46" s="167"/>
      <c r="GM46" s="167"/>
      <c r="GN46" s="167"/>
      <c r="GO46" s="167"/>
      <c r="GP46" s="167"/>
      <c r="GQ46" s="167"/>
      <c r="GR46" s="167"/>
      <c r="GS46" s="167"/>
      <c r="GT46" s="167"/>
    </row>
    <row r="47" spans="1:202" s="163" customFormat="1" ht="17.25" customHeight="1" x14ac:dyDescent="0.25">
      <c r="A47" s="159">
        <f>VLOOKUP(B47,Hoja2!$B$47:$C$66,2,0)</f>
        <v>11</v>
      </c>
      <c r="B47" s="159" t="s">
        <v>348</v>
      </c>
      <c r="C47" s="159">
        <f>VLOOKUP(D47,Hoja2!$B$8:$C$10,2,0)</f>
        <v>2</v>
      </c>
      <c r="D47" s="159" t="s">
        <v>338</v>
      </c>
      <c r="E47" s="159">
        <f>VLOOKUP(F47,Hoja2!$B$12:$C$40,2,0)</f>
        <v>17</v>
      </c>
      <c r="F47" s="148" t="s">
        <v>321</v>
      </c>
      <c r="G47" s="159">
        <v>604</v>
      </c>
      <c r="H47" s="148" t="s">
        <v>402</v>
      </c>
      <c r="I47" s="159">
        <f>VLOOKUP(J47,Desplegables!$D$78:$G$155,2,0)</f>
        <v>41</v>
      </c>
      <c r="J47" s="148" t="s">
        <v>551</v>
      </c>
      <c r="K47" s="159">
        <v>1042</v>
      </c>
      <c r="L47" s="148" t="s">
        <v>507</v>
      </c>
      <c r="M47" s="159">
        <v>4</v>
      </c>
      <c r="N47" s="148" t="s">
        <v>441</v>
      </c>
      <c r="O47" s="142">
        <v>500</v>
      </c>
      <c r="P47" s="148" t="s">
        <v>442</v>
      </c>
      <c r="Q47" s="148" t="s">
        <v>512</v>
      </c>
      <c r="R47" s="148" t="str">
        <f>VLOOKUP(J47,Desplegables!$D$78:$G$155,4,0)</f>
        <v>1. AMBIENTE</v>
      </c>
      <c r="S47" s="148" t="str">
        <f>VLOOKUP(J47,Desplegables!$D$78:$G$155,3,0)</f>
        <v>Calidad ambiental y preservación del patrimonio natural</v>
      </c>
      <c r="T47" s="159" t="s">
        <v>440</v>
      </c>
      <c r="U47" s="160">
        <v>1</v>
      </c>
      <c r="V47" s="161">
        <f t="shared" si="13"/>
        <v>1.75</v>
      </c>
      <c r="W47" s="161">
        <f t="shared" si="14"/>
        <v>1.75</v>
      </c>
      <c r="X47" s="161">
        <f t="shared" si="15"/>
        <v>2</v>
      </c>
      <c r="Y47" s="161">
        <f t="shared" si="16"/>
        <v>2</v>
      </c>
      <c r="Z47" s="159">
        <v>100</v>
      </c>
      <c r="AA47" s="142">
        <v>500</v>
      </c>
      <c r="AB47" s="142">
        <v>500</v>
      </c>
      <c r="AC47" s="142">
        <v>500</v>
      </c>
      <c r="AD47" s="142">
        <v>500</v>
      </c>
      <c r="AE47" s="142">
        <f t="shared" si="10"/>
        <v>500</v>
      </c>
      <c r="AF47" s="142">
        <v>500</v>
      </c>
      <c r="AG47" s="142">
        <v>2000</v>
      </c>
      <c r="AH47" s="142">
        <v>500</v>
      </c>
      <c r="AI47" s="142">
        <v>500</v>
      </c>
      <c r="AJ47" s="142">
        <f t="shared" si="11"/>
        <v>875</v>
      </c>
      <c r="AK47" s="142">
        <v>1000</v>
      </c>
      <c r="AL47" s="142">
        <v>2000</v>
      </c>
      <c r="AM47" s="142">
        <v>500</v>
      </c>
      <c r="AN47" s="142">
        <v>500</v>
      </c>
      <c r="AO47" s="142">
        <f t="shared" si="12"/>
        <v>1000</v>
      </c>
      <c r="AP47" s="141">
        <v>100000000</v>
      </c>
      <c r="AQ47" s="141">
        <v>1127140909</v>
      </c>
      <c r="AR47" s="141">
        <f>22000000+44000000+20000000+10000000+21500000</f>
        <v>117500000</v>
      </c>
      <c r="AS47" s="141">
        <v>208000000</v>
      </c>
      <c r="AT47" s="141">
        <f t="shared" si="9"/>
        <v>1552640909</v>
      </c>
      <c r="AU47" s="141">
        <v>25000000</v>
      </c>
      <c r="AV47" s="141">
        <v>1116940909</v>
      </c>
      <c r="AW47" s="141">
        <f>15400000+36933334</f>
        <v>52333334</v>
      </c>
      <c r="AX47" s="141">
        <v>20900000</v>
      </c>
      <c r="AY47" s="147">
        <f t="shared" si="17"/>
        <v>1215174243</v>
      </c>
      <c r="AZ47" s="147"/>
      <c r="BA47" s="147"/>
      <c r="BB47" s="147" t="s">
        <v>18</v>
      </c>
      <c r="BC47" s="154" t="s">
        <v>672</v>
      </c>
      <c r="BD47" s="164" t="s">
        <v>636</v>
      </c>
      <c r="BE47" s="166"/>
      <c r="BF47" s="166"/>
      <c r="BG47" s="166"/>
      <c r="BH47" s="166"/>
      <c r="BI47" s="166"/>
      <c r="BJ47" s="166"/>
      <c r="BK47" s="166"/>
      <c r="BL47" s="166"/>
      <c r="BM47" s="166"/>
      <c r="BN47" s="166"/>
      <c r="BO47" s="166"/>
      <c r="BP47" s="166"/>
      <c r="BQ47" s="166"/>
      <c r="BR47" s="166"/>
      <c r="BS47" s="166"/>
      <c r="BT47" s="166"/>
      <c r="BU47" s="166"/>
      <c r="BV47" s="166"/>
      <c r="BW47" s="166"/>
      <c r="BX47" s="166"/>
      <c r="BY47" s="166"/>
      <c r="BZ47" s="166"/>
      <c r="CA47" s="166"/>
      <c r="CB47" s="166"/>
      <c r="CC47" s="166"/>
      <c r="CD47" s="166"/>
      <c r="CE47" s="166"/>
      <c r="CF47" s="166"/>
      <c r="CG47" s="166"/>
      <c r="CH47" s="166"/>
      <c r="CI47" s="166"/>
      <c r="CJ47" s="166"/>
      <c r="CK47" s="166"/>
      <c r="CL47" s="166"/>
      <c r="CM47" s="166"/>
      <c r="CN47" s="166"/>
      <c r="CO47" s="166"/>
      <c r="CP47" s="166"/>
      <c r="CQ47" s="166"/>
      <c r="CR47" s="166"/>
      <c r="CS47" s="166"/>
      <c r="CT47" s="166"/>
      <c r="CU47" s="166"/>
      <c r="CV47" s="166"/>
      <c r="CW47" s="166"/>
      <c r="CX47" s="166"/>
      <c r="CY47" s="166"/>
      <c r="CZ47" s="166"/>
      <c r="DA47" s="166"/>
      <c r="DB47" s="166"/>
      <c r="DC47" s="166"/>
      <c r="DD47" s="166"/>
      <c r="DE47" s="166"/>
      <c r="DF47" s="166"/>
      <c r="DG47" s="166"/>
      <c r="DH47" s="166"/>
      <c r="DI47" s="166"/>
      <c r="DJ47" s="166"/>
      <c r="DK47" s="166"/>
      <c r="DL47" s="166"/>
      <c r="DM47" s="166"/>
      <c r="DN47" s="166"/>
      <c r="DO47" s="166"/>
      <c r="DP47" s="166"/>
      <c r="DQ47" s="166"/>
      <c r="DR47" s="166"/>
      <c r="DS47" s="167"/>
      <c r="DT47" s="167"/>
      <c r="DU47" s="167"/>
      <c r="DV47" s="167"/>
      <c r="DW47" s="167"/>
      <c r="DX47" s="167"/>
      <c r="DY47" s="167"/>
      <c r="DZ47" s="167"/>
      <c r="EA47" s="167"/>
      <c r="EB47" s="167"/>
      <c r="EC47" s="167"/>
      <c r="ED47" s="167"/>
      <c r="EE47" s="167"/>
      <c r="EF47" s="167"/>
      <c r="EG47" s="167"/>
      <c r="EH47" s="167"/>
      <c r="EI47" s="167"/>
      <c r="EJ47" s="167"/>
      <c r="EK47" s="167"/>
      <c r="EL47" s="167"/>
      <c r="EM47" s="167"/>
      <c r="EN47" s="167"/>
      <c r="EO47" s="167"/>
      <c r="EP47" s="167"/>
      <c r="EQ47" s="167"/>
      <c r="ER47" s="167"/>
      <c r="ES47" s="167"/>
      <c r="ET47" s="167"/>
      <c r="EU47" s="167"/>
      <c r="EV47" s="167"/>
      <c r="EW47" s="167"/>
      <c r="EX47" s="167"/>
      <c r="EY47" s="167"/>
      <c r="EZ47" s="167"/>
      <c r="FA47" s="167"/>
      <c r="FB47" s="167"/>
      <c r="FC47" s="167"/>
      <c r="FD47" s="167"/>
      <c r="FE47" s="167"/>
      <c r="FF47" s="167"/>
      <c r="FG47" s="167"/>
      <c r="FH47" s="167"/>
      <c r="FI47" s="167"/>
      <c r="FJ47" s="167"/>
      <c r="FK47" s="167"/>
      <c r="FL47" s="167"/>
      <c r="FM47" s="167"/>
      <c r="FN47" s="167"/>
      <c r="FO47" s="167"/>
      <c r="FP47" s="167"/>
      <c r="FQ47" s="167"/>
      <c r="FR47" s="167"/>
      <c r="FS47" s="167"/>
      <c r="FT47" s="167"/>
      <c r="FU47" s="167"/>
      <c r="FV47" s="167"/>
      <c r="FW47" s="167"/>
      <c r="FX47" s="167"/>
      <c r="FY47" s="167"/>
      <c r="FZ47" s="167"/>
      <c r="GA47" s="167"/>
      <c r="GB47" s="167"/>
      <c r="GC47" s="167"/>
      <c r="GD47" s="167"/>
      <c r="GE47" s="167"/>
      <c r="GF47" s="167"/>
      <c r="GG47" s="167"/>
      <c r="GH47" s="167"/>
      <c r="GI47" s="167"/>
      <c r="GJ47" s="167"/>
      <c r="GK47" s="167"/>
      <c r="GL47" s="167"/>
      <c r="GM47" s="167"/>
      <c r="GN47" s="167"/>
      <c r="GO47" s="167"/>
      <c r="GP47" s="167"/>
      <c r="GQ47" s="167"/>
      <c r="GR47" s="167"/>
      <c r="GS47" s="167"/>
      <c r="GT47" s="167"/>
    </row>
    <row r="48" spans="1:202" s="163" customFormat="1" ht="17.25" customHeight="1" x14ac:dyDescent="0.25">
      <c r="A48" s="159">
        <f>VLOOKUP(B48,Hoja2!$B$47:$C$66,2,0)</f>
        <v>11</v>
      </c>
      <c r="B48" s="159" t="s">
        <v>348</v>
      </c>
      <c r="C48" s="159">
        <f>VLOOKUP(D48,Hoja2!$B$8:$C$10,2,0)</f>
        <v>2</v>
      </c>
      <c r="D48" s="159" t="s">
        <v>338</v>
      </c>
      <c r="E48" s="159">
        <f>VLOOKUP(F48,Hoja2!$B$12:$C$40,2,0)</f>
        <v>17</v>
      </c>
      <c r="F48" s="148" t="s">
        <v>321</v>
      </c>
      <c r="G48" s="159">
        <v>605</v>
      </c>
      <c r="H48" s="148" t="s">
        <v>405</v>
      </c>
      <c r="I48" s="159">
        <f>VLOOKUP(J48,Desplegables!$D$78:$G$155,2,0)</f>
        <v>41</v>
      </c>
      <c r="J48" s="148" t="s">
        <v>551</v>
      </c>
      <c r="K48" s="159">
        <v>1042</v>
      </c>
      <c r="L48" s="148" t="s">
        <v>507</v>
      </c>
      <c r="M48" s="159">
        <v>5</v>
      </c>
      <c r="N48" s="148" t="s">
        <v>441</v>
      </c>
      <c r="O48" s="142">
        <v>500</v>
      </c>
      <c r="P48" s="148" t="s">
        <v>442</v>
      </c>
      <c r="Q48" s="148" t="s">
        <v>513</v>
      </c>
      <c r="R48" s="148" t="str">
        <f>VLOOKUP(J48,Desplegables!$D$78:$G$155,4,0)</f>
        <v>1. AMBIENTE</v>
      </c>
      <c r="S48" s="148" t="str">
        <f>VLOOKUP(J48,Desplegables!$D$78:$G$155,3,0)</f>
        <v>Calidad ambiental y preservación del patrimonio natural</v>
      </c>
      <c r="T48" s="159" t="s">
        <v>440</v>
      </c>
      <c r="U48" s="160">
        <v>1</v>
      </c>
      <c r="V48" s="161">
        <f t="shared" si="13"/>
        <v>1.75</v>
      </c>
      <c r="W48" s="161">
        <f t="shared" si="14"/>
        <v>1.75</v>
      </c>
      <c r="X48" s="161">
        <f t="shared" si="15"/>
        <v>2.25</v>
      </c>
      <c r="Y48" s="161">
        <f t="shared" si="16"/>
        <v>2.25</v>
      </c>
      <c r="Z48" s="159">
        <v>0</v>
      </c>
      <c r="AA48" s="142">
        <v>500</v>
      </c>
      <c r="AB48" s="142">
        <v>500</v>
      </c>
      <c r="AC48" s="142">
        <v>500</v>
      </c>
      <c r="AD48" s="142">
        <v>500</v>
      </c>
      <c r="AE48" s="142">
        <f t="shared" si="10"/>
        <v>500</v>
      </c>
      <c r="AF48" s="142">
        <v>500</v>
      </c>
      <c r="AG48" s="142">
        <v>2000</v>
      </c>
      <c r="AH48" s="142">
        <v>500</v>
      </c>
      <c r="AI48" s="142">
        <v>500</v>
      </c>
      <c r="AJ48" s="142">
        <f t="shared" si="11"/>
        <v>875</v>
      </c>
      <c r="AK48" s="142">
        <v>2000</v>
      </c>
      <c r="AL48" s="142">
        <v>2000</v>
      </c>
      <c r="AM48" s="142">
        <v>500</v>
      </c>
      <c r="AN48" s="142">
        <v>0</v>
      </c>
      <c r="AO48" s="142">
        <f t="shared" si="12"/>
        <v>1125</v>
      </c>
      <c r="AP48" s="141">
        <v>150000000</v>
      </c>
      <c r="AQ48" s="141">
        <v>265000000</v>
      </c>
      <c r="AR48" s="141">
        <f>47300000</f>
        <v>47300000</v>
      </c>
      <c r="AS48" s="141">
        <v>257215416.66666701</v>
      </c>
      <c r="AT48" s="141">
        <f t="shared" si="9"/>
        <v>719515416.66666698</v>
      </c>
      <c r="AU48" s="141">
        <v>0</v>
      </c>
      <c r="AV48" s="141">
        <v>0</v>
      </c>
      <c r="AW48" s="141">
        <v>35116667</v>
      </c>
      <c r="AX48" s="141">
        <v>3483333</v>
      </c>
      <c r="AY48" s="147">
        <f t="shared" si="17"/>
        <v>38600000</v>
      </c>
      <c r="AZ48" s="165"/>
      <c r="BA48" s="165"/>
      <c r="BB48" s="147" t="s">
        <v>18</v>
      </c>
      <c r="BC48" s="154" t="s">
        <v>675</v>
      </c>
      <c r="BD48" s="164" t="s">
        <v>27</v>
      </c>
      <c r="BE48" s="166"/>
      <c r="BF48" s="166"/>
      <c r="BG48" s="166"/>
      <c r="BH48" s="166"/>
      <c r="BI48" s="166"/>
      <c r="BJ48" s="166"/>
      <c r="BK48" s="166"/>
      <c r="BL48" s="166"/>
      <c r="BM48" s="166"/>
      <c r="BN48" s="166"/>
      <c r="BO48" s="166"/>
      <c r="BP48" s="166"/>
      <c r="BQ48" s="166"/>
      <c r="BR48" s="166"/>
      <c r="BS48" s="166"/>
      <c r="BT48" s="166"/>
      <c r="BU48" s="166"/>
      <c r="BV48" s="166"/>
      <c r="BW48" s="166"/>
      <c r="BX48" s="166"/>
      <c r="BY48" s="166"/>
      <c r="BZ48" s="166"/>
      <c r="CA48" s="166"/>
      <c r="CB48" s="166"/>
      <c r="CC48" s="166"/>
      <c r="CD48" s="166"/>
      <c r="CE48" s="166"/>
      <c r="CF48" s="166"/>
      <c r="CG48" s="166"/>
      <c r="CH48" s="166"/>
      <c r="CI48" s="166"/>
      <c r="CJ48" s="166"/>
      <c r="CK48" s="166"/>
      <c r="CL48" s="166"/>
      <c r="CM48" s="166"/>
      <c r="CN48" s="166"/>
      <c r="CO48" s="166"/>
      <c r="CP48" s="166"/>
      <c r="CQ48" s="166"/>
      <c r="CR48" s="166"/>
      <c r="CS48" s="166"/>
      <c r="CT48" s="166"/>
      <c r="CU48" s="166"/>
      <c r="CV48" s="166"/>
      <c r="CW48" s="166"/>
      <c r="CX48" s="166"/>
      <c r="CY48" s="166"/>
      <c r="CZ48" s="166"/>
      <c r="DA48" s="166"/>
      <c r="DB48" s="166"/>
      <c r="DC48" s="166"/>
      <c r="DD48" s="166"/>
      <c r="DE48" s="166"/>
      <c r="DF48" s="166"/>
      <c r="DG48" s="166"/>
      <c r="DH48" s="166"/>
      <c r="DI48" s="166"/>
      <c r="DJ48" s="166"/>
      <c r="DK48" s="166"/>
      <c r="DL48" s="166"/>
      <c r="DM48" s="166"/>
      <c r="DN48" s="166"/>
      <c r="DO48" s="166"/>
      <c r="DP48" s="166"/>
      <c r="DQ48" s="166"/>
      <c r="DR48" s="166"/>
      <c r="DS48" s="167"/>
      <c r="DT48" s="167"/>
      <c r="DU48" s="167"/>
      <c r="DV48" s="167"/>
      <c r="DW48" s="167"/>
      <c r="DX48" s="167"/>
      <c r="DY48" s="167"/>
      <c r="DZ48" s="167"/>
      <c r="EA48" s="167"/>
      <c r="EB48" s="167"/>
      <c r="EC48" s="167"/>
      <c r="ED48" s="167"/>
      <c r="EE48" s="167"/>
      <c r="EF48" s="167"/>
      <c r="EG48" s="167"/>
      <c r="EH48" s="167"/>
      <c r="EI48" s="167"/>
      <c r="EJ48" s="167"/>
      <c r="EK48" s="167"/>
      <c r="EL48" s="167"/>
      <c r="EM48" s="167"/>
      <c r="EN48" s="167"/>
      <c r="EO48" s="167"/>
      <c r="EP48" s="167"/>
      <c r="EQ48" s="167"/>
      <c r="ER48" s="167"/>
      <c r="ES48" s="167"/>
      <c r="ET48" s="167"/>
      <c r="EU48" s="167"/>
      <c r="EV48" s="167"/>
      <c r="EW48" s="167"/>
      <c r="EX48" s="167"/>
      <c r="EY48" s="167"/>
      <c r="EZ48" s="167"/>
      <c r="FA48" s="167"/>
      <c r="FB48" s="167"/>
      <c r="FC48" s="167"/>
      <c r="FD48" s="167"/>
      <c r="FE48" s="167"/>
      <c r="FF48" s="167"/>
      <c r="FG48" s="167"/>
      <c r="FH48" s="167"/>
      <c r="FI48" s="167"/>
      <c r="FJ48" s="167"/>
      <c r="FK48" s="167"/>
      <c r="FL48" s="167"/>
      <c r="FM48" s="167"/>
      <c r="FN48" s="167"/>
      <c r="FO48" s="167"/>
      <c r="FP48" s="167"/>
      <c r="FQ48" s="167"/>
      <c r="FR48" s="167"/>
      <c r="FS48" s="167"/>
      <c r="FT48" s="167"/>
      <c r="FU48" s="167"/>
      <c r="FV48" s="167"/>
      <c r="FW48" s="167"/>
      <c r="FX48" s="167"/>
      <c r="FY48" s="167"/>
      <c r="FZ48" s="167"/>
      <c r="GA48" s="167"/>
      <c r="GB48" s="167"/>
      <c r="GC48" s="167"/>
      <c r="GD48" s="167"/>
      <c r="GE48" s="167"/>
      <c r="GF48" s="167"/>
      <c r="GG48" s="167"/>
      <c r="GH48" s="167"/>
      <c r="GI48" s="167"/>
      <c r="GJ48" s="167"/>
      <c r="GK48" s="167"/>
      <c r="GL48" s="167"/>
      <c r="GM48" s="167"/>
      <c r="GN48" s="167"/>
      <c r="GO48" s="167"/>
      <c r="GP48" s="167"/>
      <c r="GQ48" s="167"/>
      <c r="GR48" s="167"/>
      <c r="GS48" s="167"/>
      <c r="GT48" s="167"/>
    </row>
    <row r="49" spans="1:122" s="97" customFormat="1" ht="17.25" customHeight="1" x14ac:dyDescent="0.25">
      <c r="A49" s="98">
        <f>VLOOKUP(B49,Hoja2!$B$47:$C$66,2,0)</f>
        <v>11</v>
      </c>
      <c r="B49" s="98" t="s">
        <v>348</v>
      </c>
      <c r="C49" s="99">
        <f>VLOOKUP(D49,Hoja2!$B$8:$C$10,2,0)</f>
        <v>2</v>
      </c>
      <c r="D49" s="99" t="s">
        <v>338</v>
      </c>
      <c r="E49" s="99">
        <f>VLOOKUP(F49,Hoja2!$B$12:$C$40,2,0)</f>
        <v>17</v>
      </c>
      <c r="F49" s="96" t="s">
        <v>321</v>
      </c>
      <c r="G49" s="99">
        <v>606</v>
      </c>
      <c r="H49" s="100" t="s">
        <v>404</v>
      </c>
      <c r="I49" s="98">
        <f>VLOOKUP(J49,Desplegables!$D$78:$G$155,2,0)</f>
        <v>41</v>
      </c>
      <c r="J49" s="100" t="s">
        <v>551</v>
      </c>
      <c r="K49" s="98">
        <v>1042</v>
      </c>
      <c r="L49" s="100" t="s">
        <v>507</v>
      </c>
      <c r="M49" s="98">
        <v>6</v>
      </c>
      <c r="N49" s="100" t="s">
        <v>441</v>
      </c>
      <c r="O49" s="102">
        <v>300</v>
      </c>
      <c r="P49" s="100" t="s">
        <v>442</v>
      </c>
      <c r="Q49" s="100" t="s">
        <v>514</v>
      </c>
      <c r="R49" s="100" t="str">
        <f>VLOOKUP(J49,Desplegables!$D$78:$G$155,4,0)</f>
        <v>1. AMBIENTE</v>
      </c>
      <c r="S49" s="100" t="str">
        <f>VLOOKUP(J49,Desplegables!$D$78:$G$155,3,0)</f>
        <v>Calidad ambiental y preservación del patrimonio natural</v>
      </c>
      <c r="T49" s="98" t="s">
        <v>440</v>
      </c>
      <c r="U49" s="108">
        <v>1</v>
      </c>
      <c r="V49" s="109">
        <f t="shared" si="13"/>
        <v>2.2708333333333335</v>
      </c>
      <c r="W49" s="109">
        <f t="shared" si="14"/>
        <v>2.2708333333333335</v>
      </c>
      <c r="X49" s="109">
        <f t="shared" si="15"/>
        <v>2.6041666666666665</v>
      </c>
      <c r="Y49" s="109">
        <f t="shared" si="16"/>
        <v>2.6041666666666665</v>
      </c>
      <c r="Z49" s="98">
        <v>0</v>
      </c>
      <c r="AA49" s="102">
        <v>300</v>
      </c>
      <c r="AB49" s="102">
        <v>300</v>
      </c>
      <c r="AC49" s="102">
        <v>300</v>
      </c>
      <c r="AD49" s="102">
        <v>300</v>
      </c>
      <c r="AE49" s="102">
        <f t="shared" si="10"/>
        <v>300</v>
      </c>
      <c r="AF49" s="102">
        <v>300</v>
      </c>
      <c r="AG49" s="120">
        <v>2000</v>
      </c>
      <c r="AH49" s="120">
        <v>125</v>
      </c>
      <c r="AI49" s="120">
        <v>300</v>
      </c>
      <c r="AJ49" s="102">
        <f t="shared" si="11"/>
        <v>681.25</v>
      </c>
      <c r="AK49" s="102">
        <v>1000</v>
      </c>
      <c r="AL49" s="120">
        <v>2000</v>
      </c>
      <c r="AM49" s="120">
        <v>125</v>
      </c>
      <c r="AN49" s="120">
        <v>0</v>
      </c>
      <c r="AO49" s="102">
        <f t="shared" si="12"/>
        <v>781.25</v>
      </c>
      <c r="AP49" s="111">
        <v>200000000</v>
      </c>
      <c r="AQ49" s="111">
        <v>265000000</v>
      </c>
      <c r="AR49" s="112">
        <f>+(197000000/4)</f>
        <v>49250000</v>
      </c>
      <c r="AS49" s="111">
        <v>176900000</v>
      </c>
      <c r="AT49" s="111">
        <f t="shared" si="9"/>
        <v>691150000</v>
      </c>
      <c r="AU49" s="111">
        <v>0</v>
      </c>
      <c r="AV49" s="111">
        <v>0</v>
      </c>
      <c r="AW49" s="111">
        <f>+(117300000/4)</f>
        <v>29325000</v>
      </c>
      <c r="AX49" s="111"/>
      <c r="AY49" s="114">
        <f t="shared" si="17"/>
        <v>29325000</v>
      </c>
      <c r="AZ49" s="117"/>
      <c r="BA49" s="117"/>
      <c r="BB49" s="113" t="s">
        <v>18</v>
      </c>
      <c r="BC49" s="153" t="s">
        <v>677</v>
      </c>
      <c r="BD49" s="115" t="s">
        <v>635</v>
      </c>
      <c r="BE49" s="166"/>
      <c r="BF49" s="166"/>
      <c r="BG49" s="166"/>
      <c r="BH49" s="166"/>
      <c r="BI49" s="166"/>
      <c r="BJ49" s="166"/>
      <c r="BK49" s="166"/>
      <c r="BL49" s="166"/>
      <c r="BM49" s="166"/>
      <c r="BN49" s="166"/>
      <c r="BO49" s="166"/>
      <c r="BP49" s="166"/>
      <c r="BQ49" s="166"/>
      <c r="BR49" s="166"/>
      <c r="BS49" s="166"/>
      <c r="BT49" s="166"/>
      <c r="BU49" s="166"/>
      <c r="BV49" s="166"/>
      <c r="BW49" s="166"/>
      <c r="BX49" s="166"/>
      <c r="BY49" s="166"/>
      <c r="BZ49" s="166"/>
      <c r="CA49" s="166"/>
      <c r="CB49" s="166"/>
      <c r="CC49" s="166"/>
      <c r="CD49" s="166"/>
      <c r="CE49" s="166"/>
      <c r="CF49" s="166"/>
      <c r="CG49" s="166"/>
      <c r="CH49" s="166"/>
      <c r="CI49" s="166"/>
      <c r="CJ49" s="166"/>
      <c r="CK49" s="166"/>
      <c r="CL49" s="166"/>
      <c r="CM49" s="166"/>
      <c r="CN49" s="166"/>
      <c r="CO49" s="166"/>
      <c r="CP49" s="166"/>
      <c r="CQ49" s="166"/>
      <c r="CR49" s="166"/>
      <c r="CS49" s="166"/>
      <c r="CT49" s="166"/>
      <c r="CU49" s="166"/>
      <c r="CV49" s="166"/>
      <c r="CW49" s="166"/>
      <c r="CX49" s="166"/>
      <c r="CY49" s="166"/>
      <c r="CZ49" s="166"/>
      <c r="DA49" s="166"/>
      <c r="DB49" s="166"/>
      <c r="DC49" s="166"/>
      <c r="DD49" s="166"/>
      <c r="DE49" s="166"/>
      <c r="DF49" s="166"/>
      <c r="DG49" s="166"/>
      <c r="DH49" s="166"/>
      <c r="DI49" s="166"/>
      <c r="DJ49" s="166"/>
      <c r="DK49" s="166"/>
      <c r="DL49" s="166"/>
      <c r="DM49" s="166"/>
      <c r="DN49" s="166"/>
      <c r="DO49" s="166"/>
      <c r="DP49" s="166"/>
      <c r="DQ49" s="166"/>
      <c r="DR49" s="166"/>
    </row>
    <row r="50" spans="1:122" s="97" customFormat="1" ht="17.25" customHeight="1" x14ac:dyDescent="0.25">
      <c r="A50" s="98">
        <f>VLOOKUP(B50,Hoja2!$B$47:$C$66,2,0)</f>
        <v>11</v>
      </c>
      <c r="B50" s="98" t="s">
        <v>348</v>
      </c>
      <c r="C50" s="99">
        <f>VLOOKUP(D50,Hoja2!$B$8:$C$10,2,0)</f>
        <v>2</v>
      </c>
      <c r="D50" s="99" t="s">
        <v>338</v>
      </c>
      <c r="E50" s="99">
        <f>VLOOKUP(F50,Hoja2!$B$12:$C$40,2,0)</f>
        <v>17</v>
      </c>
      <c r="F50" s="96" t="s">
        <v>321</v>
      </c>
      <c r="G50" s="99">
        <v>607</v>
      </c>
      <c r="H50" s="100" t="s">
        <v>407</v>
      </c>
      <c r="I50" s="98" t="str">
        <f>VLOOKUP(J50,Desplegables!$D$78:$G$155,2,0)</f>
        <v>N/A</v>
      </c>
      <c r="J50" s="100" t="s">
        <v>565</v>
      </c>
      <c r="K50" s="98">
        <v>1042</v>
      </c>
      <c r="L50" s="100" t="s">
        <v>507</v>
      </c>
      <c r="M50" s="98">
        <v>7</v>
      </c>
      <c r="N50" s="100" t="s">
        <v>499</v>
      </c>
      <c r="O50" s="102">
        <v>5</v>
      </c>
      <c r="P50" s="100" t="s">
        <v>515</v>
      </c>
      <c r="Q50" s="100" t="s">
        <v>516</v>
      </c>
      <c r="R50" s="100" t="str">
        <f>VLOOKUP(J50,Desplegables!$D$78:$G$155,4,0)</f>
        <v>N/A</v>
      </c>
      <c r="S50" s="100" t="str">
        <f>VLOOKUP(J50,Desplegables!$D$78:$G$155,3,0)</f>
        <v>N/A</v>
      </c>
      <c r="T50" s="98" t="s">
        <v>440</v>
      </c>
      <c r="U50" s="108">
        <v>1</v>
      </c>
      <c r="V50" s="109">
        <f t="shared" si="13"/>
        <v>0</v>
      </c>
      <c r="W50" s="109">
        <f t="shared" si="14"/>
        <v>0</v>
      </c>
      <c r="X50" s="109">
        <f t="shared" si="15"/>
        <v>0</v>
      </c>
      <c r="Y50" s="109">
        <f t="shared" si="16"/>
        <v>0</v>
      </c>
      <c r="Z50" s="98">
        <v>0</v>
      </c>
      <c r="AA50" s="102">
        <v>5</v>
      </c>
      <c r="AB50" s="102">
        <v>5</v>
      </c>
      <c r="AC50" s="102">
        <v>5</v>
      </c>
      <c r="AD50" s="102">
        <v>5</v>
      </c>
      <c r="AE50" s="102">
        <f t="shared" si="10"/>
        <v>5</v>
      </c>
      <c r="AF50" s="102">
        <v>0</v>
      </c>
      <c r="AG50" s="120">
        <v>0</v>
      </c>
      <c r="AH50" s="120">
        <v>0</v>
      </c>
      <c r="AI50" s="120">
        <v>0</v>
      </c>
      <c r="AJ50" s="102">
        <f t="shared" si="11"/>
        <v>0</v>
      </c>
      <c r="AK50" s="102">
        <v>0</v>
      </c>
      <c r="AL50" s="120">
        <v>0</v>
      </c>
      <c r="AM50" s="120">
        <v>0</v>
      </c>
      <c r="AN50" s="120">
        <v>0</v>
      </c>
      <c r="AO50" s="102">
        <f t="shared" si="12"/>
        <v>0</v>
      </c>
      <c r="AP50" s="111">
        <v>0</v>
      </c>
      <c r="AQ50" s="111">
        <v>0</v>
      </c>
      <c r="AR50" s="112"/>
      <c r="AS50" s="111"/>
      <c r="AT50" s="111">
        <f t="shared" si="9"/>
        <v>0</v>
      </c>
      <c r="AU50" s="111">
        <v>0</v>
      </c>
      <c r="AV50" s="111">
        <v>0</v>
      </c>
      <c r="AW50" s="111"/>
      <c r="AX50" s="111"/>
      <c r="AY50" s="114">
        <f t="shared" si="17"/>
        <v>0</v>
      </c>
      <c r="AZ50" s="117"/>
      <c r="BA50" s="117"/>
      <c r="BB50" s="113" t="s">
        <v>18</v>
      </c>
      <c r="BC50" s="153"/>
      <c r="BD50" s="145"/>
      <c r="BE50" s="166"/>
      <c r="BF50" s="166"/>
      <c r="BG50" s="166"/>
      <c r="BH50" s="166"/>
      <c r="BI50" s="166"/>
      <c r="BJ50" s="166"/>
      <c r="BK50" s="166"/>
      <c r="BL50" s="166"/>
      <c r="BM50" s="166"/>
      <c r="BN50" s="166"/>
      <c r="BO50" s="166"/>
      <c r="BP50" s="166"/>
      <c r="BQ50" s="166"/>
      <c r="BR50" s="166"/>
      <c r="BS50" s="166"/>
      <c r="BT50" s="166"/>
      <c r="BU50" s="166"/>
      <c r="BV50" s="166"/>
      <c r="BW50" s="166"/>
      <c r="BX50" s="166"/>
      <c r="BY50" s="166"/>
      <c r="BZ50" s="166"/>
      <c r="CA50" s="166"/>
      <c r="CB50" s="166"/>
      <c r="CC50" s="166"/>
      <c r="CD50" s="166"/>
      <c r="CE50" s="166"/>
      <c r="CF50" s="166"/>
      <c r="CG50" s="166"/>
      <c r="CH50" s="166"/>
      <c r="CI50" s="166"/>
      <c r="CJ50" s="166"/>
      <c r="CK50" s="166"/>
      <c r="CL50" s="166"/>
      <c r="CM50" s="166"/>
      <c r="CN50" s="166"/>
      <c r="CO50" s="166"/>
      <c r="CP50" s="166"/>
      <c r="CQ50" s="166"/>
      <c r="CR50" s="166"/>
      <c r="CS50" s="166"/>
      <c r="CT50" s="166"/>
      <c r="CU50" s="166"/>
      <c r="CV50" s="166"/>
      <c r="CW50" s="166"/>
      <c r="CX50" s="166"/>
      <c r="CY50" s="166"/>
      <c r="CZ50" s="166"/>
      <c r="DA50" s="166"/>
      <c r="DB50" s="166"/>
      <c r="DC50" s="166"/>
      <c r="DD50" s="166"/>
      <c r="DE50" s="166"/>
      <c r="DF50" s="166"/>
      <c r="DG50" s="166"/>
      <c r="DH50" s="166"/>
      <c r="DI50" s="166"/>
      <c r="DJ50" s="166"/>
      <c r="DK50" s="166"/>
      <c r="DL50" s="166"/>
      <c r="DM50" s="166"/>
      <c r="DN50" s="166"/>
      <c r="DO50" s="166"/>
      <c r="DP50" s="166"/>
      <c r="DQ50" s="166"/>
      <c r="DR50" s="166"/>
    </row>
    <row r="51" spans="1:122" s="97" customFormat="1" ht="17.25" customHeight="1" x14ac:dyDescent="0.25">
      <c r="A51" s="98">
        <f>VLOOKUP(B51,Hoja2!$B$47:$C$66,2,0)</f>
        <v>11</v>
      </c>
      <c r="B51" s="98" t="s">
        <v>348</v>
      </c>
      <c r="C51" s="99">
        <f>VLOOKUP(D51,Hoja2!$B$8:$C$10,2,0)</f>
        <v>2</v>
      </c>
      <c r="D51" s="99" t="s">
        <v>338</v>
      </c>
      <c r="E51" s="99">
        <f>VLOOKUP(F51,Hoja2!$B$12:$C$40,2,0)</f>
        <v>17</v>
      </c>
      <c r="F51" s="96" t="s">
        <v>321</v>
      </c>
      <c r="G51" s="99">
        <v>608</v>
      </c>
      <c r="H51" s="100" t="s">
        <v>403</v>
      </c>
      <c r="I51" s="98">
        <f>VLOOKUP(J51,Desplegables!$D$78:$G$155,2,0)</f>
        <v>43</v>
      </c>
      <c r="J51" s="100" t="s">
        <v>210</v>
      </c>
      <c r="K51" s="98">
        <v>1042</v>
      </c>
      <c r="L51" s="100" t="s">
        <v>507</v>
      </c>
      <c r="M51" s="98">
        <v>8</v>
      </c>
      <c r="N51" s="100" t="s">
        <v>517</v>
      </c>
      <c r="O51" s="102">
        <v>500</v>
      </c>
      <c r="P51" s="100" t="s">
        <v>442</v>
      </c>
      <c r="Q51" s="100" t="s">
        <v>518</v>
      </c>
      <c r="R51" s="100" t="str">
        <f>VLOOKUP(J51,Desplegables!$D$78:$G$155,4,0)</f>
        <v>1. AMBIENTE</v>
      </c>
      <c r="S51" s="100" t="str">
        <f>VLOOKUP(J51,Desplegables!$D$78:$G$155,3,0)</f>
        <v>Calidad ambiental y preservación del patrimonio natural</v>
      </c>
      <c r="T51" s="98" t="s">
        <v>440</v>
      </c>
      <c r="U51" s="108">
        <v>1</v>
      </c>
      <c r="V51" s="109">
        <f t="shared" si="13"/>
        <v>1.45</v>
      </c>
      <c r="W51" s="109">
        <f t="shared" si="14"/>
        <v>1.45</v>
      </c>
      <c r="X51" s="109">
        <f t="shared" si="15"/>
        <v>1.6</v>
      </c>
      <c r="Y51" s="109">
        <f t="shared" si="16"/>
        <v>1.6</v>
      </c>
      <c r="Z51" s="98">
        <v>0</v>
      </c>
      <c r="AA51" s="102">
        <v>500</v>
      </c>
      <c r="AB51" s="102">
        <v>500</v>
      </c>
      <c r="AC51" s="102">
        <v>500</v>
      </c>
      <c r="AD51" s="102">
        <v>500</v>
      </c>
      <c r="AE51" s="102">
        <f t="shared" si="10"/>
        <v>500</v>
      </c>
      <c r="AF51" s="102">
        <v>500</v>
      </c>
      <c r="AG51" s="120">
        <v>2000</v>
      </c>
      <c r="AH51" s="120">
        <v>200</v>
      </c>
      <c r="AI51" s="120">
        <v>200</v>
      </c>
      <c r="AJ51" s="102">
        <f t="shared" si="11"/>
        <v>725</v>
      </c>
      <c r="AK51" s="102">
        <v>1000</v>
      </c>
      <c r="AL51" s="120">
        <v>2000</v>
      </c>
      <c r="AM51" s="120">
        <v>200</v>
      </c>
      <c r="AN51" s="120">
        <v>0</v>
      </c>
      <c r="AO51" s="102">
        <f t="shared" si="12"/>
        <v>800</v>
      </c>
      <c r="AP51" s="111">
        <v>138656300</v>
      </c>
      <c r="AQ51" s="111">
        <v>499423915</v>
      </c>
      <c r="AR51" s="112">
        <f>22000000+10000000+12000000</f>
        <v>44000000</v>
      </c>
      <c r="AS51" s="111">
        <v>175000000</v>
      </c>
      <c r="AT51" s="111">
        <f t="shared" si="9"/>
        <v>857080215</v>
      </c>
      <c r="AU51" s="111">
        <v>41596890</v>
      </c>
      <c r="AV51" s="111">
        <v>435684732</v>
      </c>
      <c r="AW51" s="111">
        <v>17333333</v>
      </c>
      <c r="AX51" s="111"/>
      <c r="AY51" s="114">
        <f t="shared" si="17"/>
        <v>494614955</v>
      </c>
      <c r="AZ51" s="117"/>
      <c r="BA51" s="117"/>
      <c r="BB51" s="113" t="s">
        <v>22</v>
      </c>
      <c r="BC51" s="153" t="s">
        <v>678</v>
      </c>
      <c r="BD51" s="145" t="s">
        <v>637</v>
      </c>
      <c r="BE51" s="166"/>
      <c r="BF51" s="166"/>
      <c r="BG51" s="166"/>
      <c r="BH51" s="166"/>
      <c r="BI51" s="166"/>
      <c r="BJ51" s="166"/>
      <c r="BK51" s="166"/>
      <c r="BL51" s="166"/>
      <c r="BM51" s="166"/>
      <c r="BN51" s="166"/>
      <c r="BO51" s="166"/>
      <c r="BP51" s="166"/>
      <c r="BQ51" s="166"/>
      <c r="BR51" s="166"/>
      <c r="BS51" s="166"/>
      <c r="BT51" s="166"/>
      <c r="BU51" s="166"/>
      <c r="BV51" s="166"/>
      <c r="BW51" s="166"/>
      <c r="BX51" s="166"/>
      <c r="BY51" s="166"/>
      <c r="BZ51" s="166"/>
      <c r="CA51" s="166"/>
      <c r="CB51" s="166"/>
      <c r="CC51" s="166"/>
      <c r="CD51" s="166"/>
      <c r="CE51" s="166"/>
      <c r="CF51" s="166"/>
      <c r="CG51" s="166"/>
      <c r="CH51" s="166"/>
      <c r="CI51" s="166"/>
      <c r="CJ51" s="166"/>
      <c r="CK51" s="166"/>
      <c r="CL51" s="166"/>
      <c r="CM51" s="166"/>
      <c r="CN51" s="166"/>
      <c r="CO51" s="166"/>
      <c r="CP51" s="166"/>
      <c r="CQ51" s="166"/>
      <c r="CR51" s="166"/>
      <c r="CS51" s="166"/>
      <c r="CT51" s="166"/>
      <c r="CU51" s="166"/>
      <c r="CV51" s="166"/>
      <c r="CW51" s="166"/>
      <c r="CX51" s="166"/>
      <c r="CY51" s="166"/>
      <c r="CZ51" s="166"/>
      <c r="DA51" s="166"/>
      <c r="DB51" s="166"/>
      <c r="DC51" s="166"/>
      <c r="DD51" s="166"/>
      <c r="DE51" s="166"/>
      <c r="DF51" s="166"/>
      <c r="DG51" s="166"/>
      <c r="DH51" s="166"/>
      <c r="DI51" s="166"/>
      <c r="DJ51" s="166"/>
      <c r="DK51" s="166"/>
      <c r="DL51" s="166"/>
      <c r="DM51" s="166"/>
      <c r="DN51" s="166"/>
      <c r="DO51" s="166"/>
      <c r="DP51" s="166"/>
      <c r="DQ51" s="166"/>
      <c r="DR51" s="166"/>
    </row>
    <row r="52" spans="1:122" s="97" customFormat="1" ht="17.25" customHeight="1" x14ac:dyDescent="0.25">
      <c r="A52" s="98">
        <f>VLOOKUP(B52,Hoja2!$B$47:$C$66,2,0)</f>
        <v>11</v>
      </c>
      <c r="B52" s="98" t="s">
        <v>348</v>
      </c>
      <c r="C52" s="99">
        <f>VLOOKUP(D52,Hoja2!$B$8:$C$10,2,0)</f>
        <v>2</v>
      </c>
      <c r="D52" s="99" t="s">
        <v>338</v>
      </c>
      <c r="E52" s="99">
        <f>VLOOKUP(F52,Hoja2!$B$12:$C$40,2,0)</f>
        <v>17</v>
      </c>
      <c r="F52" s="96" t="s">
        <v>321</v>
      </c>
      <c r="G52" s="99">
        <v>609</v>
      </c>
      <c r="H52" s="100" t="s">
        <v>406</v>
      </c>
      <c r="I52" s="98">
        <f>VLOOKUP(J52,Desplegables!$D$78:$G$155,2,0)</f>
        <v>41</v>
      </c>
      <c r="J52" s="100" t="s">
        <v>551</v>
      </c>
      <c r="K52" s="98">
        <v>1042</v>
      </c>
      <c r="L52" s="100" t="s">
        <v>507</v>
      </c>
      <c r="M52" s="98">
        <v>9</v>
      </c>
      <c r="N52" s="100" t="s">
        <v>441</v>
      </c>
      <c r="O52" s="102">
        <v>200</v>
      </c>
      <c r="P52" s="100" t="s">
        <v>442</v>
      </c>
      <c r="Q52" s="100" t="s">
        <v>54</v>
      </c>
      <c r="R52" s="100" t="str">
        <f>VLOOKUP(J52,Desplegables!$D$78:$G$155,4,0)</f>
        <v>1. AMBIENTE</v>
      </c>
      <c r="S52" s="100" t="str">
        <f>VLOOKUP(J52,Desplegables!$D$78:$G$155,3,0)</f>
        <v>Calidad ambiental y preservación del patrimonio natural</v>
      </c>
      <c r="T52" s="98" t="s">
        <v>440</v>
      </c>
      <c r="U52" s="108">
        <v>1</v>
      </c>
      <c r="V52" s="109">
        <f t="shared" si="13"/>
        <v>2.125</v>
      </c>
      <c r="W52" s="109">
        <f t="shared" si="14"/>
        <v>2.125</v>
      </c>
      <c r="X52" s="109">
        <f t="shared" si="15"/>
        <v>1.5</v>
      </c>
      <c r="Y52" s="109">
        <f t="shared" si="16"/>
        <v>1.5</v>
      </c>
      <c r="Z52" s="98">
        <v>0</v>
      </c>
      <c r="AA52" s="102">
        <v>200</v>
      </c>
      <c r="AB52" s="102">
        <v>200</v>
      </c>
      <c r="AC52" s="102">
        <v>200</v>
      </c>
      <c r="AD52" s="102">
        <v>200</v>
      </c>
      <c r="AE52" s="102">
        <f t="shared" si="10"/>
        <v>200</v>
      </c>
      <c r="AF52" s="102">
        <v>200</v>
      </c>
      <c r="AG52" s="120">
        <v>500</v>
      </c>
      <c r="AH52" s="120">
        <v>500</v>
      </c>
      <c r="AI52" s="120">
        <v>500</v>
      </c>
      <c r="AJ52" s="102">
        <f t="shared" si="11"/>
        <v>425</v>
      </c>
      <c r="AK52" s="102">
        <v>200</v>
      </c>
      <c r="AL52" s="120">
        <v>500</v>
      </c>
      <c r="AM52" s="120">
        <v>500</v>
      </c>
      <c r="AN52" s="120">
        <v>0</v>
      </c>
      <c r="AO52" s="102">
        <f t="shared" si="12"/>
        <v>300</v>
      </c>
      <c r="AP52" s="111">
        <v>70000000</v>
      </c>
      <c r="AQ52" s="111">
        <v>34049244</v>
      </c>
      <c r="AR52" s="112">
        <f>+(197000000/4)</f>
        <v>49250000</v>
      </c>
      <c r="AS52" s="111">
        <v>175000000</v>
      </c>
      <c r="AT52" s="111">
        <f t="shared" si="9"/>
        <v>328299244</v>
      </c>
      <c r="AU52" s="111">
        <v>21000000</v>
      </c>
      <c r="AV52" s="111">
        <v>20239396</v>
      </c>
      <c r="AW52" s="111">
        <f>+(117300000/4)</f>
        <v>29325000</v>
      </c>
      <c r="AX52" s="111"/>
      <c r="AY52" s="114">
        <f t="shared" si="17"/>
        <v>70564396</v>
      </c>
      <c r="AZ52" s="114"/>
      <c r="BA52" s="114"/>
      <c r="BB52" s="113" t="s">
        <v>18</v>
      </c>
      <c r="BC52" s="153" t="s">
        <v>678</v>
      </c>
      <c r="BD52" s="115" t="s">
        <v>635</v>
      </c>
      <c r="BE52" s="166"/>
      <c r="BF52" s="166"/>
      <c r="BG52" s="166"/>
      <c r="BH52" s="166"/>
      <c r="BI52" s="166"/>
      <c r="BJ52" s="166"/>
      <c r="BK52" s="166"/>
      <c r="BL52" s="166"/>
      <c r="BM52" s="166"/>
      <c r="BN52" s="166"/>
      <c r="BO52" s="166"/>
      <c r="BP52" s="166"/>
      <c r="BQ52" s="166"/>
      <c r="BR52" s="166"/>
      <c r="BS52" s="166"/>
      <c r="BT52" s="166"/>
      <c r="BU52" s="166"/>
      <c r="BV52" s="166"/>
      <c r="BW52" s="166"/>
      <c r="BX52" s="166"/>
      <c r="BY52" s="166"/>
      <c r="BZ52" s="166"/>
      <c r="CA52" s="166"/>
      <c r="CB52" s="166"/>
      <c r="CC52" s="166"/>
      <c r="CD52" s="166"/>
      <c r="CE52" s="166"/>
      <c r="CF52" s="166"/>
      <c r="CG52" s="166"/>
      <c r="CH52" s="166"/>
      <c r="CI52" s="166"/>
      <c r="CJ52" s="166"/>
      <c r="CK52" s="166"/>
      <c r="CL52" s="166"/>
      <c r="CM52" s="166"/>
      <c r="CN52" s="166"/>
      <c r="CO52" s="166"/>
      <c r="CP52" s="166"/>
      <c r="CQ52" s="166"/>
      <c r="CR52" s="166"/>
      <c r="CS52" s="166"/>
      <c r="CT52" s="166"/>
      <c r="CU52" s="166"/>
      <c r="CV52" s="166"/>
      <c r="CW52" s="166"/>
      <c r="CX52" s="166"/>
      <c r="CY52" s="166"/>
      <c r="CZ52" s="166"/>
      <c r="DA52" s="166"/>
      <c r="DB52" s="166"/>
      <c r="DC52" s="166"/>
      <c r="DD52" s="166"/>
      <c r="DE52" s="166"/>
      <c r="DF52" s="166"/>
      <c r="DG52" s="166"/>
      <c r="DH52" s="166"/>
      <c r="DI52" s="166"/>
      <c r="DJ52" s="166"/>
      <c r="DK52" s="166"/>
      <c r="DL52" s="166"/>
      <c r="DM52" s="166"/>
      <c r="DN52" s="166"/>
      <c r="DO52" s="166"/>
      <c r="DP52" s="166"/>
      <c r="DQ52" s="166"/>
      <c r="DR52" s="166"/>
    </row>
    <row r="53" spans="1:122" s="97" customFormat="1" ht="17.25" customHeight="1" x14ac:dyDescent="0.25">
      <c r="A53" s="98">
        <f>VLOOKUP(B53,Hoja2!$B$47:$C$66,2,0)</f>
        <v>11</v>
      </c>
      <c r="B53" s="98" t="s">
        <v>348</v>
      </c>
      <c r="C53" s="99">
        <f>VLOOKUP(D53,Hoja2!$B$8:$C$10,2,0)</f>
        <v>2</v>
      </c>
      <c r="D53" s="99" t="s">
        <v>338</v>
      </c>
      <c r="E53" s="99">
        <f>VLOOKUP(F53,Hoja2!$B$12:$C$40,2,0)</f>
        <v>19</v>
      </c>
      <c r="F53" s="96" t="s">
        <v>323</v>
      </c>
      <c r="G53" s="99">
        <v>610</v>
      </c>
      <c r="H53" s="100" t="s">
        <v>408</v>
      </c>
      <c r="I53" s="98">
        <f>VLOOKUP(J53,Desplegables!$D$78:$G$155,2,0)</f>
        <v>48</v>
      </c>
      <c r="J53" s="100" t="s">
        <v>218</v>
      </c>
      <c r="K53" s="98">
        <v>1043</v>
      </c>
      <c r="L53" s="100" t="s">
        <v>55</v>
      </c>
      <c r="M53" s="99">
        <v>1</v>
      </c>
      <c r="N53" s="96" t="s">
        <v>491</v>
      </c>
      <c r="O53" s="103">
        <v>5.52</v>
      </c>
      <c r="P53" s="96" t="s">
        <v>56</v>
      </c>
      <c r="Q53" s="96" t="s">
        <v>57</v>
      </c>
      <c r="R53" s="96" t="str">
        <f>VLOOKUP(J53,Desplegables!$D$78:$G$155,4,0)</f>
        <v>8. MOVILIDAD</v>
      </c>
      <c r="S53" s="96" t="str">
        <f>VLOOKUP(J53,Desplegables!$D$78:$G$155,3,0)</f>
        <v>Vías Locales</v>
      </c>
      <c r="T53" s="99" t="s">
        <v>440</v>
      </c>
      <c r="U53" s="104">
        <v>1</v>
      </c>
      <c r="V53" s="105">
        <f t="shared" si="13"/>
        <v>0.8686594202898551</v>
      </c>
      <c r="W53" s="105">
        <f t="shared" si="14"/>
        <v>0.8686594202898551</v>
      </c>
      <c r="X53" s="105">
        <f t="shared" si="15"/>
        <v>1.0013586956521741</v>
      </c>
      <c r="Y53" s="105">
        <f t="shared" si="16"/>
        <v>1.0013586956521741</v>
      </c>
      <c r="Z53" s="99">
        <v>5.09</v>
      </c>
      <c r="AA53" s="103">
        <v>5.52</v>
      </c>
      <c r="AB53" s="107">
        <v>5.52</v>
      </c>
      <c r="AC53" s="103">
        <v>5.52</v>
      </c>
      <c r="AD53" s="103">
        <v>5.52</v>
      </c>
      <c r="AE53" s="103">
        <f t="shared" si="10"/>
        <v>5.52</v>
      </c>
      <c r="AF53" s="107">
        <v>5.52</v>
      </c>
      <c r="AG53" s="120">
        <v>7.17</v>
      </c>
      <c r="AH53" s="120">
        <f>4+0.61</f>
        <v>4.6100000000000003</v>
      </c>
      <c r="AI53" s="142">
        <v>1.88</v>
      </c>
      <c r="AJ53" s="142">
        <f t="shared" si="11"/>
        <v>4.7949999999999999</v>
      </c>
      <c r="AK53" s="142">
        <v>6.24</v>
      </c>
      <c r="AL53" s="142">
        <v>7.79</v>
      </c>
      <c r="AM53" s="142">
        <v>6.2</v>
      </c>
      <c r="AN53" s="142">
        <v>1.88</v>
      </c>
      <c r="AO53" s="102">
        <f t="shared" si="12"/>
        <v>5.5274999999999999</v>
      </c>
      <c r="AP53" s="111">
        <v>8887695049.7999992</v>
      </c>
      <c r="AQ53" s="111">
        <v>6220515507</v>
      </c>
      <c r="AR53" s="112">
        <f>7110409576+18504000+5858700+5858700+5858700+8635200+5858700+5858700+1900000+3905800+5858700+3000000+3289600</f>
        <v>7184796376</v>
      </c>
      <c r="AS53" s="147">
        <v>2899000000</v>
      </c>
      <c r="AT53" s="156">
        <f t="shared" si="9"/>
        <v>25192006932.799999</v>
      </c>
      <c r="AU53" s="156">
        <v>4664308064.5</v>
      </c>
      <c r="AV53" s="156">
        <v>6140696570</v>
      </c>
      <c r="AW53" s="141">
        <f>3343695036+219034834+202538390+90428000+8433200+18019433+18019433+17956100+17956100+17956100+13750000+6400000+30414733+16879433+22906800+34512100+15116533+24072800+27824533+31602400+11526666</f>
        <v>4189042624</v>
      </c>
      <c r="AX53" s="147">
        <v>1467171794</v>
      </c>
      <c r="AY53" s="147">
        <f t="shared" si="17"/>
        <v>16461219052.5</v>
      </c>
      <c r="AZ53" s="157"/>
      <c r="BA53" s="157"/>
      <c r="BB53" s="157" t="s">
        <v>19</v>
      </c>
      <c r="BC53" s="154"/>
      <c r="BD53" s="145" t="s">
        <v>641</v>
      </c>
      <c r="BE53" s="166"/>
      <c r="BF53" s="166"/>
      <c r="BG53" s="166"/>
      <c r="BH53" s="166"/>
      <c r="BI53" s="166"/>
      <c r="BJ53" s="166"/>
      <c r="BK53" s="166"/>
      <c r="BL53" s="166"/>
      <c r="BM53" s="166"/>
      <c r="BN53" s="166"/>
      <c r="BO53" s="166"/>
      <c r="BP53" s="166"/>
      <c r="BQ53" s="166"/>
      <c r="BR53" s="166"/>
      <c r="BS53" s="166"/>
      <c r="BT53" s="166"/>
      <c r="BU53" s="166"/>
      <c r="BV53" s="166"/>
      <c r="BW53" s="166"/>
      <c r="BX53" s="166"/>
      <c r="BY53" s="166"/>
      <c r="BZ53" s="166"/>
      <c r="CA53" s="166"/>
      <c r="CB53" s="166"/>
      <c r="CC53" s="166"/>
      <c r="CD53" s="166"/>
      <c r="CE53" s="166"/>
      <c r="CF53" s="166"/>
      <c r="CG53" s="166"/>
      <c r="CH53" s="166"/>
      <c r="CI53" s="166"/>
      <c r="CJ53" s="166"/>
      <c r="CK53" s="166"/>
      <c r="CL53" s="166"/>
      <c r="CM53" s="166"/>
      <c r="CN53" s="166"/>
      <c r="CO53" s="166"/>
      <c r="CP53" s="166"/>
      <c r="CQ53" s="166"/>
      <c r="CR53" s="166"/>
      <c r="CS53" s="166"/>
      <c r="CT53" s="166"/>
      <c r="CU53" s="166"/>
      <c r="CV53" s="166"/>
      <c r="CW53" s="166"/>
      <c r="CX53" s="166"/>
      <c r="CY53" s="166"/>
      <c r="CZ53" s="166"/>
      <c r="DA53" s="166"/>
      <c r="DB53" s="166"/>
      <c r="DC53" s="166"/>
      <c r="DD53" s="166"/>
      <c r="DE53" s="166"/>
      <c r="DF53" s="166"/>
      <c r="DG53" s="166"/>
      <c r="DH53" s="166"/>
      <c r="DI53" s="166"/>
      <c r="DJ53" s="166"/>
      <c r="DK53" s="166"/>
      <c r="DL53" s="166"/>
      <c r="DM53" s="166"/>
      <c r="DN53" s="166"/>
      <c r="DO53" s="166"/>
      <c r="DP53" s="166"/>
      <c r="DQ53" s="166"/>
      <c r="DR53" s="166"/>
    </row>
    <row r="54" spans="1:122" s="97" customFormat="1" ht="17.25" customHeight="1" x14ac:dyDescent="0.25">
      <c r="A54" s="98">
        <f>VLOOKUP(B54,Hoja2!$B$47:$C$66,2,0)</f>
        <v>11</v>
      </c>
      <c r="B54" s="98" t="s">
        <v>348</v>
      </c>
      <c r="C54" s="99">
        <f>VLOOKUP(D54,Hoja2!$B$8:$C$10,2,0)</f>
        <v>2</v>
      </c>
      <c r="D54" s="99" t="s">
        <v>338</v>
      </c>
      <c r="E54" s="99">
        <f>VLOOKUP(F54,Hoja2!$B$12:$C$40,2,0)</f>
        <v>19</v>
      </c>
      <c r="F54" s="96" t="s">
        <v>323</v>
      </c>
      <c r="G54" s="99">
        <v>611</v>
      </c>
      <c r="H54" s="100" t="s">
        <v>409</v>
      </c>
      <c r="I54" s="98">
        <f>VLOOKUP(J54,Desplegables!$D$78:$G$155,2,0)</f>
        <v>46</v>
      </c>
      <c r="J54" s="100" t="s">
        <v>214</v>
      </c>
      <c r="K54" s="98">
        <v>1043</v>
      </c>
      <c r="L54" s="100" t="s">
        <v>55</v>
      </c>
      <c r="M54" s="99">
        <v>2</v>
      </c>
      <c r="N54" s="96" t="s">
        <v>58</v>
      </c>
      <c r="O54" s="103">
        <v>3.31</v>
      </c>
      <c r="P54" s="96" t="s">
        <v>56</v>
      </c>
      <c r="Q54" s="96" t="s">
        <v>57</v>
      </c>
      <c r="R54" s="96" t="str">
        <f>VLOOKUP(J54,Desplegables!$D$78:$G$155,4,0)</f>
        <v>8. MOVILIDAD</v>
      </c>
      <c r="S54" s="96" t="str">
        <f>VLOOKUP(J54,Desplegables!$D$78:$G$155,3,0)</f>
        <v>Vías Locales</v>
      </c>
      <c r="T54" s="99" t="s">
        <v>440</v>
      </c>
      <c r="U54" s="104">
        <v>1</v>
      </c>
      <c r="V54" s="105">
        <f t="shared" si="13"/>
        <v>1.8474320241691844</v>
      </c>
      <c r="W54" s="105">
        <f t="shared" si="14"/>
        <v>1.8474320241691844</v>
      </c>
      <c r="X54" s="105">
        <f t="shared" si="15"/>
        <v>2.1042296072507551</v>
      </c>
      <c r="Y54" s="105">
        <f t="shared" si="16"/>
        <v>2.1042296072507551</v>
      </c>
      <c r="Z54" s="99">
        <v>3.75</v>
      </c>
      <c r="AA54" s="103">
        <v>3.31</v>
      </c>
      <c r="AB54" s="107">
        <v>3.31</v>
      </c>
      <c r="AC54" s="103">
        <v>3.31</v>
      </c>
      <c r="AD54" s="103">
        <v>3.31</v>
      </c>
      <c r="AE54" s="103">
        <f t="shared" si="10"/>
        <v>3.31</v>
      </c>
      <c r="AF54" s="107">
        <v>3.39</v>
      </c>
      <c r="AG54" s="120">
        <v>16.53</v>
      </c>
      <c r="AH54" s="120">
        <v>3.16</v>
      </c>
      <c r="AI54" s="142">
        <v>1.38</v>
      </c>
      <c r="AJ54" s="142">
        <f t="shared" si="11"/>
        <v>6.1150000000000002</v>
      </c>
      <c r="AK54" s="142">
        <v>3.27</v>
      </c>
      <c r="AL54" s="142">
        <v>18.079999999999998</v>
      </c>
      <c r="AM54" s="142">
        <v>5.13</v>
      </c>
      <c r="AN54" s="142">
        <v>1.38</v>
      </c>
      <c r="AO54" s="102">
        <f t="shared" si="12"/>
        <v>6.964999999999999</v>
      </c>
      <c r="AP54" s="111">
        <v>4295799089.8000002</v>
      </c>
      <c r="AQ54" s="111">
        <v>9864350572</v>
      </c>
      <c r="AR54" s="112">
        <f>5159198922+(910162882/3)+91016288/3+5858700+9868800+9868800+5858700</f>
        <v>5524380312</v>
      </c>
      <c r="AS54" s="147">
        <v>3033968243</v>
      </c>
      <c r="AT54" s="156">
        <f t="shared" si="9"/>
        <v>22718498216.799999</v>
      </c>
      <c r="AU54" s="156">
        <v>81278333.333333328</v>
      </c>
      <c r="AV54" s="156">
        <v>3996504463</v>
      </c>
      <c r="AW54" s="141">
        <f>650505718/3+65050571/3+44882400+17576100+17766100+44376521</f>
        <v>363119884</v>
      </c>
      <c r="AX54" s="147">
        <v>1377478294</v>
      </c>
      <c r="AY54" s="147">
        <f t="shared" si="17"/>
        <v>5818380974.333334</v>
      </c>
      <c r="AZ54" s="157"/>
      <c r="BA54" s="157"/>
      <c r="BB54" s="157" t="s">
        <v>19</v>
      </c>
      <c r="BC54" s="154"/>
      <c r="BD54" s="145" t="s">
        <v>640</v>
      </c>
      <c r="BE54" s="166"/>
      <c r="BF54" s="166"/>
      <c r="BG54" s="166"/>
      <c r="BH54" s="166"/>
      <c r="BI54" s="166"/>
      <c r="BJ54" s="166"/>
      <c r="BK54" s="166"/>
      <c r="BL54" s="166"/>
      <c r="BM54" s="166"/>
      <c r="BN54" s="166"/>
      <c r="BO54" s="166"/>
      <c r="BP54" s="166"/>
      <c r="BQ54" s="166"/>
      <c r="BR54" s="166"/>
      <c r="BS54" s="166"/>
      <c r="BT54" s="166"/>
      <c r="BU54" s="166"/>
      <c r="BV54" s="166"/>
      <c r="BW54" s="166"/>
      <c r="BX54" s="166"/>
      <c r="BY54" s="166"/>
      <c r="BZ54" s="166"/>
      <c r="CA54" s="166"/>
      <c r="CB54" s="166"/>
      <c r="CC54" s="166"/>
      <c r="CD54" s="166"/>
      <c r="CE54" s="166"/>
      <c r="CF54" s="166"/>
      <c r="CG54" s="166"/>
      <c r="CH54" s="166"/>
      <c r="CI54" s="166"/>
      <c r="CJ54" s="166"/>
      <c r="CK54" s="166"/>
      <c r="CL54" s="166"/>
      <c r="CM54" s="166"/>
      <c r="CN54" s="166"/>
      <c r="CO54" s="166"/>
      <c r="CP54" s="166"/>
      <c r="CQ54" s="166"/>
      <c r="CR54" s="166"/>
      <c r="CS54" s="166"/>
      <c r="CT54" s="166"/>
      <c r="CU54" s="166"/>
      <c r="CV54" s="166"/>
      <c r="CW54" s="166"/>
      <c r="CX54" s="166"/>
      <c r="CY54" s="166"/>
      <c r="CZ54" s="166"/>
      <c r="DA54" s="166"/>
      <c r="DB54" s="166"/>
      <c r="DC54" s="166"/>
      <c r="DD54" s="166"/>
      <c r="DE54" s="166"/>
      <c r="DF54" s="166"/>
      <c r="DG54" s="166"/>
      <c r="DH54" s="166"/>
      <c r="DI54" s="166"/>
      <c r="DJ54" s="166"/>
      <c r="DK54" s="166"/>
      <c r="DL54" s="166"/>
      <c r="DM54" s="166"/>
      <c r="DN54" s="166"/>
      <c r="DO54" s="166"/>
      <c r="DP54" s="166"/>
      <c r="DQ54" s="166"/>
      <c r="DR54" s="166"/>
    </row>
    <row r="55" spans="1:122" s="97" customFormat="1" ht="17.25" customHeight="1" x14ac:dyDescent="0.25">
      <c r="A55" s="98">
        <f>VLOOKUP(B55,Hoja2!$B$47:$C$66,2,0)</f>
        <v>11</v>
      </c>
      <c r="B55" s="98" t="s">
        <v>348</v>
      </c>
      <c r="C55" s="99">
        <f>VLOOKUP(D55,Hoja2!$B$8:$C$10,2,0)</f>
        <v>2</v>
      </c>
      <c r="D55" s="99" t="s">
        <v>338</v>
      </c>
      <c r="E55" s="99">
        <f>VLOOKUP(F55,Hoja2!$B$12:$C$40,2,0)</f>
        <v>19</v>
      </c>
      <c r="F55" s="96" t="s">
        <v>323</v>
      </c>
      <c r="G55" s="99">
        <v>612</v>
      </c>
      <c r="H55" s="100" t="s">
        <v>410</v>
      </c>
      <c r="I55" s="98">
        <f>VLOOKUP(J55,Desplegables!$D$78:$G$155,2,0)</f>
        <v>46</v>
      </c>
      <c r="J55" s="100" t="s">
        <v>214</v>
      </c>
      <c r="K55" s="98">
        <v>1043</v>
      </c>
      <c r="L55" s="100" t="s">
        <v>55</v>
      </c>
      <c r="M55" s="99">
        <v>3</v>
      </c>
      <c r="N55" s="96" t="s">
        <v>59</v>
      </c>
      <c r="O55" s="103">
        <v>2.21</v>
      </c>
      <c r="P55" s="96" t="s">
        <v>56</v>
      </c>
      <c r="Q55" s="96" t="s">
        <v>60</v>
      </c>
      <c r="R55" s="96" t="str">
        <f>VLOOKUP(J55,Desplegables!$D$78:$G$155,4,0)</f>
        <v>8. MOVILIDAD</v>
      </c>
      <c r="S55" s="96" t="str">
        <f>VLOOKUP(J55,Desplegables!$D$78:$G$155,3,0)</f>
        <v>Vías Locales</v>
      </c>
      <c r="T55" s="99" t="s">
        <v>440</v>
      </c>
      <c r="U55" s="104">
        <v>1</v>
      </c>
      <c r="V55" s="105">
        <f t="shared" si="13"/>
        <v>2.1447963800904977</v>
      </c>
      <c r="W55" s="105">
        <f t="shared" si="14"/>
        <v>2.1447963800904977</v>
      </c>
      <c r="X55" s="105">
        <f t="shared" si="15"/>
        <v>2.0384615384615383</v>
      </c>
      <c r="Y55" s="105">
        <f t="shared" si="16"/>
        <v>2.0384615384615383</v>
      </c>
      <c r="Z55" s="110">
        <v>2.2999999999999998</v>
      </c>
      <c r="AA55" s="103">
        <v>2.21</v>
      </c>
      <c r="AB55" s="107">
        <v>2.21</v>
      </c>
      <c r="AC55" s="103">
        <v>2.21</v>
      </c>
      <c r="AD55" s="103">
        <v>2.21</v>
      </c>
      <c r="AE55" s="103">
        <f t="shared" si="10"/>
        <v>2.21</v>
      </c>
      <c r="AF55" s="107">
        <v>2.21</v>
      </c>
      <c r="AG55" s="106">
        <v>8.4499999999999993</v>
      </c>
      <c r="AH55" s="142">
        <f>4.43+0.96</f>
        <v>5.39</v>
      </c>
      <c r="AI55" s="142">
        <v>2.91</v>
      </c>
      <c r="AJ55" s="142">
        <f t="shared" si="11"/>
        <v>4.74</v>
      </c>
      <c r="AK55" s="143">
        <v>4.03</v>
      </c>
      <c r="AL55" s="143">
        <v>8.4499999999999993</v>
      </c>
      <c r="AM55" s="142">
        <v>2.63</v>
      </c>
      <c r="AN55" s="142">
        <v>2.91</v>
      </c>
      <c r="AO55" s="102">
        <f t="shared" si="12"/>
        <v>4.5049999999999999</v>
      </c>
      <c r="AP55" s="111">
        <v>1812869999.8</v>
      </c>
      <c r="AQ55" s="111">
        <v>2001500000</v>
      </c>
      <c r="AR55" s="112">
        <f>5320000000+(910162882/3)+91016288/3</f>
        <v>5653726390</v>
      </c>
      <c r="AS55" s="147">
        <v>970000000</v>
      </c>
      <c r="AT55" s="112">
        <f t="shared" si="9"/>
        <v>10438096389.799999</v>
      </c>
      <c r="AU55" s="111">
        <v>218159789.33333331</v>
      </c>
      <c r="AV55" s="112">
        <v>457231999</v>
      </c>
      <c r="AW55" s="141">
        <f>650505718/3+65050571/3</f>
        <v>238518763</v>
      </c>
      <c r="AX55" s="147">
        <v>987387116</v>
      </c>
      <c r="AY55" s="147">
        <f t="shared" si="17"/>
        <v>1901297667.3333333</v>
      </c>
      <c r="AZ55" s="114"/>
      <c r="BA55" s="114"/>
      <c r="BB55" s="113" t="s">
        <v>19</v>
      </c>
      <c r="BC55" s="153"/>
      <c r="BD55" s="145" t="s">
        <v>638</v>
      </c>
      <c r="BE55" s="166"/>
      <c r="BF55" s="166"/>
      <c r="BG55" s="166"/>
      <c r="BH55" s="166"/>
      <c r="BI55" s="166"/>
      <c r="BJ55" s="166"/>
      <c r="BK55" s="166"/>
      <c r="BL55" s="166"/>
      <c r="BM55" s="166"/>
      <c r="BN55" s="166"/>
      <c r="BO55" s="166"/>
      <c r="BP55" s="166"/>
      <c r="BQ55" s="166"/>
      <c r="BR55" s="166"/>
      <c r="BS55" s="166"/>
      <c r="BT55" s="166"/>
      <c r="BU55" s="166"/>
      <c r="BV55" s="166"/>
      <c r="BW55" s="166"/>
      <c r="BX55" s="166"/>
      <c r="BY55" s="166"/>
      <c r="BZ55" s="166"/>
      <c r="CA55" s="166"/>
      <c r="CB55" s="166"/>
      <c r="CC55" s="166"/>
      <c r="CD55" s="166"/>
      <c r="CE55" s="166"/>
      <c r="CF55" s="166"/>
      <c r="CG55" s="166"/>
      <c r="CH55" s="166"/>
      <c r="CI55" s="166"/>
      <c r="CJ55" s="166"/>
      <c r="CK55" s="166"/>
      <c r="CL55" s="166"/>
      <c r="CM55" s="166"/>
      <c r="CN55" s="166"/>
      <c r="CO55" s="166"/>
      <c r="CP55" s="166"/>
      <c r="CQ55" s="166"/>
      <c r="CR55" s="166"/>
      <c r="CS55" s="166"/>
      <c r="CT55" s="166"/>
      <c r="CU55" s="166"/>
      <c r="CV55" s="166"/>
      <c r="CW55" s="166"/>
      <c r="CX55" s="166"/>
      <c r="CY55" s="166"/>
      <c r="CZ55" s="166"/>
      <c r="DA55" s="166"/>
      <c r="DB55" s="166"/>
      <c r="DC55" s="166"/>
      <c r="DD55" s="166"/>
      <c r="DE55" s="166"/>
      <c r="DF55" s="166"/>
      <c r="DG55" s="166"/>
      <c r="DH55" s="166"/>
      <c r="DI55" s="166"/>
      <c r="DJ55" s="166"/>
      <c r="DK55" s="166"/>
      <c r="DL55" s="166"/>
      <c r="DM55" s="166"/>
      <c r="DN55" s="166"/>
      <c r="DO55" s="166"/>
      <c r="DP55" s="166"/>
      <c r="DQ55" s="166"/>
      <c r="DR55" s="166"/>
    </row>
    <row r="56" spans="1:122" s="97" customFormat="1" ht="17.25" customHeight="1" x14ac:dyDescent="0.25">
      <c r="A56" s="98">
        <f>VLOOKUP(B56,Hoja2!$B$47:$C$66,2,0)</f>
        <v>11</v>
      </c>
      <c r="B56" s="98" t="s">
        <v>348</v>
      </c>
      <c r="C56" s="99">
        <f>VLOOKUP(D56,Hoja2!$B$8:$C$10,2,0)</f>
        <v>2</v>
      </c>
      <c r="D56" s="99" t="s">
        <v>338</v>
      </c>
      <c r="E56" s="99">
        <f>VLOOKUP(F56,Hoja2!$B$12:$C$40,2,0)</f>
        <v>19</v>
      </c>
      <c r="F56" s="96" t="s">
        <v>323</v>
      </c>
      <c r="G56" s="99">
        <v>613</v>
      </c>
      <c r="H56" s="100" t="s">
        <v>411</v>
      </c>
      <c r="I56" s="98">
        <f>VLOOKUP(J56,Desplegables!$D$78:$G$155,2,0)</f>
        <v>51</v>
      </c>
      <c r="J56" s="100" t="s">
        <v>223</v>
      </c>
      <c r="K56" s="98">
        <v>1043</v>
      </c>
      <c r="L56" s="100" t="s">
        <v>55</v>
      </c>
      <c r="M56" s="99">
        <v>4</v>
      </c>
      <c r="N56" s="96" t="s">
        <v>61</v>
      </c>
      <c r="O56" s="101">
        <v>12533</v>
      </c>
      <c r="P56" s="96" t="s">
        <v>62</v>
      </c>
      <c r="Q56" s="96" t="s">
        <v>63</v>
      </c>
      <c r="R56" s="96" t="str">
        <f>VLOOKUP(J56,Desplegables!$D$78:$G$155,4,0)</f>
        <v>8. MOVILIDAD</v>
      </c>
      <c r="S56" s="96" t="str">
        <f>VLOOKUP(J56,Desplegables!$D$78:$G$155,3,0)</f>
        <v>Espacio Publico</v>
      </c>
      <c r="T56" s="99" t="s">
        <v>440</v>
      </c>
      <c r="U56" s="104">
        <v>1</v>
      </c>
      <c r="V56" s="105">
        <f t="shared" si="13"/>
        <v>0.94955317960584062</v>
      </c>
      <c r="W56" s="105">
        <f t="shared" si="14"/>
        <v>0.94955317960584062</v>
      </c>
      <c r="X56" s="105">
        <f t="shared" si="15"/>
        <v>0.74746668794382831</v>
      </c>
      <c r="Y56" s="105">
        <f t="shared" si="16"/>
        <v>0.74746668794382831</v>
      </c>
      <c r="Z56" s="99">
        <v>3312</v>
      </c>
      <c r="AA56" s="101">
        <v>12533</v>
      </c>
      <c r="AB56" s="102">
        <v>12533</v>
      </c>
      <c r="AC56" s="101">
        <v>12533</v>
      </c>
      <c r="AD56" s="101">
        <v>12533</v>
      </c>
      <c r="AE56" s="101">
        <f t="shared" si="10"/>
        <v>12533</v>
      </c>
      <c r="AF56" s="102">
        <v>12533</v>
      </c>
      <c r="AG56" s="120">
        <v>14000</v>
      </c>
      <c r="AH56" s="120">
        <f>7700-1930</f>
        <v>5770</v>
      </c>
      <c r="AI56" s="142">
        <v>15300</v>
      </c>
      <c r="AJ56" s="142">
        <f t="shared" si="11"/>
        <v>11900.75</v>
      </c>
      <c r="AK56" s="142">
        <v>14825</v>
      </c>
      <c r="AL56" s="142">
        <v>14000</v>
      </c>
      <c r="AM56" s="142">
        <v>8647</v>
      </c>
      <c r="AN56" s="142">
        <v>0</v>
      </c>
      <c r="AO56" s="102">
        <f t="shared" si="12"/>
        <v>9368</v>
      </c>
      <c r="AP56" s="111">
        <v>3331965999.8000002</v>
      </c>
      <c r="AQ56" s="111">
        <v>3388115581</v>
      </c>
      <c r="AR56" s="112">
        <f>4433148632+((910162882/3)/2)+((91016288/3)/2)</f>
        <v>4600011827</v>
      </c>
      <c r="AS56" s="147">
        <v>1690000000</v>
      </c>
      <c r="AT56" s="112">
        <f t="shared" si="9"/>
        <v>13010093407.799999</v>
      </c>
      <c r="AU56" s="111">
        <v>498475835.5</v>
      </c>
      <c r="AV56" s="112">
        <v>102209600</v>
      </c>
      <c r="AW56" s="141">
        <f>650505718/3+65050571/3</f>
        <v>238518763</v>
      </c>
      <c r="AX56" s="147"/>
      <c r="AY56" s="147">
        <f t="shared" si="17"/>
        <v>839204198.5</v>
      </c>
      <c r="AZ56" s="114"/>
      <c r="BA56" s="114"/>
      <c r="BB56" s="113" t="s">
        <v>19</v>
      </c>
      <c r="BC56" s="153"/>
      <c r="BD56" s="145" t="s">
        <v>639</v>
      </c>
      <c r="BE56" s="166"/>
      <c r="BF56" s="166"/>
      <c r="BG56" s="166"/>
      <c r="BH56" s="166"/>
      <c r="BI56" s="166"/>
      <c r="BJ56" s="166"/>
      <c r="BK56" s="166"/>
      <c r="BL56" s="166"/>
      <c r="BM56" s="166"/>
      <c r="BN56" s="166"/>
      <c r="BO56" s="166"/>
      <c r="BP56" s="166"/>
      <c r="BQ56" s="166"/>
      <c r="BR56" s="166"/>
      <c r="BS56" s="166"/>
      <c r="BT56" s="166"/>
      <c r="BU56" s="166"/>
      <c r="BV56" s="166"/>
      <c r="BW56" s="166"/>
      <c r="BX56" s="166"/>
      <c r="BY56" s="166"/>
      <c r="BZ56" s="166"/>
      <c r="CA56" s="166"/>
      <c r="CB56" s="166"/>
      <c r="CC56" s="166"/>
      <c r="CD56" s="166"/>
      <c r="CE56" s="166"/>
      <c r="CF56" s="166"/>
      <c r="CG56" s="166"/>
      <c r="CH56" s="166"/>
      <c r="CI56" s="166"/>
      <c r="CJ56" s="166"/>
      <c r="CK56" s="166"/>
      <c r="CL56" s="166"/>
      <c r="CM56" s="166"/>
      <c r="CN56" s="166"/>
      <c r="CO56" s="166"/>
      <c r="CP56" s="166"/>
      <c r="CQ56" s="166"/>
      <c r="CR56" s="166"/>
      <c r="CS56" s="166"/>
      <c r="CT56" s="166"/>
      <c r="CU56" s="166"/>
      <c r="CV56" s="166"/>
      <c r="CW56" s="166"/>
      <c r="CX56" s="166"/>
      <c r="CY56" s="166"/>
      <c r="CZ56" s="166"/>
      <c r="DA56" s="166"/>
      <c r="DB56" s="166"/>
      <c r="DC56" s="166"/>
      <c r="DD56" s="166"/>
      <c r="DE56" s="166"/>
      <c r="DF56" s="166"/>
      <c r="DG56" s="166"/>
      <c r="DH56" s="166"/>
      <c r="DI56" s="166"/>
      <c r="DJ56" s="166"/>
      <c r="DK56" s="166"/>
      <c r="DL56" s="166"/>
      <c r="DM56" s="166"/>
      <c r="DN56" s="166"/>
      <c r="DO56" s="166"/>
      <c r="DP56" s="166"/>
      <c r="DQ56" s="166"/>
      <c r="DR56" s="166"/>
    </row>
    <row r="57" spans="1:122" s="97" customFormat="1" ht="17.25" customHeight="1" x14ac:dyDescent="0.25">
      <c r="A57" s="98">
        <f>VLOOKUP(B57,Hoja2!$B$47:$C$66,2,0)</f>
        <v>11</v>
      </c>
      <c r="B57" s="98" t="s">
        <v>348</v>
      </c>
      <c r="C57" s="99">
        <f>VLOOKUP(D57,Hoja2!$B$8:$C$10,2,0)</f>
        <v>2</v>
      </c>
      <c r="D57" s="99" t="s">
        <v>338</v>
      </c>
      <c r="E57" s="99">
        <f>VLOOKUP(F57,Hoja2!$B$12:$C$40,2,0)</f>
        <v>19</v>
      </c>
      <c r="F57" s="96" t="s">
        <v>323</v>
      </c>
      <c r="G57" s="99">
        <v>614</v>
      </c>
      <c r="H57" s="100" t="s">
        <v>412</v>
      </c>
      <c r="I57" s="98">
        <f>VLOOKUP(J57,Desplegables!$D$78:$G$155,2,0)</f>
        <v>51</v>
      </c>
      <c r="J57" s="100" t="s">
        <v>223</v>
      </c>
      <c r="K57" s="98">
        <v>1043</v>
      </c>
      <c r="L57" s="100" t="s">
        <v>55</v>
      </c>
      <c r="M57" s="99">
        <v>5</v>
      </c>
      <c r="N57" s="96" t="s">
        <v>61</v>
      </c>
      <c r="O57" s="101">
        <v>1930</v>
      </c>
      <c r="P57" s="96" t="s">
        <v>62</v>
      </c>
      <c r="Q57" s="96" t="s">
        <v>64</v>
      </c>
      <c r="R57" s="96" t="str">
        <f>VLOOKUP(J57,Desplegables!$D$78:$G$155,4,0)</f>
        <v>8. MOVILIDAD</v>
      </c>
      <c r="S57" s="96" t="str">
        <f>VLOOKUP(J57,Desplegables!$D$78:$G$155,3,0)</f>
        <v>Espacio Publico</v>
      </c>
      <c r="T57" s="99" t="s">
        <v>440</v>
      </c>
      <c r="U57" s="104">
        <v>1</v>
      </c>
      <c r="V57" s="105">
        <f t="shared" si="13"/>
        <v>1.1356217616580311</v>
      </c>
      <c r="W57" s="105">
        <f t="shared" si="14"/>
        <v>1.1356217616580311</v>
      </c>
      <c r="X57" s="105">
        <f t="shared" si="15"/>
        <v>9.7348445595854916</v>
      </c>
      <c r="Y57" s="105">
        <f t="shared" si="16"/>
        <v>9.7348445595854916</v>
      </c>
      <c r="Z57" s="99">
        <v>902.6</v>
      </c>
      <c r="AA57" s="101">
        <v>1930</v>
      </c>
      <c r="AB57" s="102">
        <v>1930</v>
      </c>
      <c r="AC57" s="101">
        <v>1930</v>
      </c>
      <c r="AD57" s="101">
        <v>1930</v>
      </c>
      <c r="AE57" s="101">
        <f t="shared" si="10"/>
        <v>1930</v>
      </c>
      <c r="AF57" s="102">
        <v>1930</v>
      </c>
      <c r="AG57" s="120">
        <v>1930</v>
      </c>
      <c r="AH57" s="120">
        <v>1930</v>
      </c>
      <c r="AI57" s="142">
        <v>2977</v>
      </c>
      <c r="AJ57" s="142">
        <f t="shared" si="11"/>
        <v>2191.75</v>
      </c>
      <c r="AK57" s="142">
        <v>2000</v>
      </c>
      <c r="AL57" s="142">
        <v>66398</v>
      </c>
      <c r="AM57" s="142">
        <v>6755</v>
      </c>
      <c r="AN57" s="142">
        <v>0</v>
      </c>
      <c r="AO57" s="102">
        <f t="shared" si="12"/>
        <v>18788.25</v>
      </c>
      <c r="AP57" s="111">
        <v>807076310.79999995</v>
      </c>
      <c r="AQ57" s="111">
        <v>134105844</v>
      </c>
      <c r="AR57" s="112">
        <f>12900000+((91016288/3)/2)+((910162882/3)/2)</f>
        <v>179763195</v>
      </c>
      <c r="AS57" s="112">
        <v>209745788</v>
      </c>
      <c r="AT57" s="112">
        <f t="shared" si="9"/>
        <v>1330691137.8</v>
      </c>
      <c r="AU57" s="111">
        <v>236265382</v>
      </c>
      <c r="AV57" s="112">
        <v>129375843</v>
      </c>
      <c r="AW57" s="141">
        <v>12900000</v>
      </c>
      <c r="AX57" s="141"/>
      <c r="AY57" s="147">
        <f t="shared" si="17"/>
        <v>378541225</v>
      </c>
      <c r="AZ57" s="114"/>
      <c r="BA57" s="114"/>
      <c r="BB57" s="113" t="s">
        <v>19</v>
      </c>
      <c r="BC57" s="153"/>
      <c r="BD57" s="145" t="s">
        <v>653</v>
      </c>
      <c r="BE57" s="166"/>
      <c r="BF57" s="166"/>
      <c r="BG57" s="166"/>
      <c r="BH57" s="166"/>
      <c r="BI57" s="166"/>
      <c r="BJ57" s="166"/>
      <c r="BK57" s="166"/>
      <c r="BL57" s="166"/>
      <c r="BM57" s="166"/>
      <c r="BN57" s="166"/>
      <c r="BO57" s="166"/>
      <c r="BP57" s="166"/>
      <c r="BQ57" s="166"/>
      <c r="BR57" s="166"/>
      <c r="BS57" s="166"/>
      <c r="BT57" s="166"/>
      <c r="BU57" s="166"/>
      <c r="BV57" s="166"/>
      <c r="BW57" s="166"/>
      <c r="BX57" s="166"/>
      <c r="BY57" s="166"/>
      <c r="BZ57" s="166"/>
      <c r="CA57" s="166"/>
      <c r="CB57" s="166"/>
      <c r="CC57" s="166"/>
      <c r="CD57" s="166"/>
      <c r="CE57" s="166"/>
      <c r="CF57" s="166"/>
      <c r="CG57" s="166"/>
      <c r="CH57" s="166"/>
      <c r="CI57" s="166"/>
      <c r="CJ57" s="166"/>
      <c r="CK57" s="166"/>
      <c r="CL57" s="166"/>
      <c r="CM57" s="166"/>
      <c r="CN57" s="166"/>
      <c r="CO57" s="166"/>
      <c r="CP57" s="166"/>
      <c r="CQ57" s="166"/>
      <c r="CR57" s="166"/>
      <c r="CS57" s="166"/>
      <c r="CT57" s="166"/>
      <c r="CU57" s="166"/>
      <c r="CV57" s="166"/>
      <c r="CW57" s="166"/>
      <c r="CX57" s="166"/>
      <c r="CY57" s="166"/>
      <c r="CZ57" s="166"/>
      <c r="DA57" s="166"/>
      <c r="DB57" s="166"/>
      <c r="DC57" s="166"/>
      <c r="DD57" s="166"/>
      <c r="DE57" s="166"/>
      <c r="DF57" s="166"/>
      <c r="DG57" s="166"/>
      <c r="DH57" s="166"/>
      <c r="DI57" s="166"/>
      <c r="DJ57" s="166"/>
      <c r="DK57" s="166"/>
      <c r="DL57" s="166"/>
      <c r="DM57" s="166"/>
      <c r="DN57" s="166"/>
      <c r="DO57" s="166"/>
      <c r="DP57" s="166"/>
      <c r="DQ57" s="166"/>
      <c r="DR57" s="166"/>
    </row>
    <row r="58" spans="1:122" s="97" customFormat="1" ht="17.25" customHeight="1" x14ac:dyDescent="0.25">
      <c r="A58" s="98">
        <f>VLOOKUP(B58,Hoja2!$B$47:$C$66,2,0)</f>
        <v>11</v>
      </c>
      <c r="B58" s="98" t="s">
        <v>348</v>
      </c>
      <c r="C58" s="99">
        <f>VLOOKUP(D58,Hoja2!$B$8:$C$10,2,0)</f>
        <v>2</v>
      </c>
      <c r="D58" s="99" t="s">
        <v>338</v>
      </c>
      <c r="E58" s="99">
        <f>VLOOKUP(F58,Hoja2!$B$12:$C$40,2,0)</f>
        <v>19</v>
      </c>
      <c r="F58" s="96" t="s">
        <v>323</v>
      </c>
      <c r="G58" s="99">
        <v>615</v>
      </c>
      <c r="H58" s="100" t="s">
        <v>413</v>
      </c>
      <c r="I58" s="98">
        <f>VLOOKUP(J58,Desplegables!$D$78:$G$155,2,0)</f>
        <v>53</v>
      </c>
      <c r="J58" s="100" t="s">
        <v>555</v>
      </c>
      <c r="K58" s="98">
        <v>1043</v>
      </c>
      <c r="L58" s="100" t="s">
        <v>55</v>
      </c>
      <c r="M58" s="99">
        <v>6</v>
      </c>
      <c r="N58" s="96" t="s">
        <v>441</v>
      </c>
      <c r="O58" s="101">
        <v>1000</v>
      </c>
      <c r="P58" s="96" t="s">
        <v>442</v>
      </c>
      <c r="Q58" s="96" t="s">
        <v>65</v>
      </c>
      <c r="R58" s="96" t="str">
        <f>VLOOKUP(J58,Desplegables!$D$78:$G$155,4,0)</f>
        <v>8. MOVILIDAD</v>
      </c>
      <c r="S58" s="96" t="str">
        <f>VLOOKUP(J58,Desplegables!$D$78:$G$155,3,0)</f>
        <v>Espacio Publico</v>
      </c>
      <c r="T58" s="99" t="s">
        <v>440</v>
      </c>
      <c r="U58" s="104">
        <v>1</v>
      </c>
      <c r="V58" s="105">
        <f t="shared" si="13"/>
        <v>0.5</v>
      </c>
      <c r="W58" s="105">
        <f t="shared" si="14"/>
        <v>0.5</v>
      </c>
      <c r="X58" s="105">
        <f t="shared" si="15"/>
        <v>0.6</v>
      </c>
      <c r="Y58" s="105">
        <f t="shared" si="16"/>
        <v>0.6</v>
      </c>
      <c r="Z58" s="99">
        <v>0</v>
      </c>
      <c r="AA58" s="101">
        <v>1000</v>
      </c>
      <c r="AB58" s="102">
        <v>1000</v>
      </c>
      <c r="AC58" s="101">
        <v>1000</v>
      </c>
      <c r="AD58" s="101">
        <v>1000</v>
      </c>
      <c r="AE58" s="101">
        <f t="shared" si="10"/>
        <v>1000</v>
      </c>
      <c r="AF58" s="102">
        <v>0</v>
      </c>
      <c r="AG58" s="120">
        <v>1000</v>
      </c>
      <c r="AH58" s="120">
        <v>1000</v>
      </c>
      <c r="AI58" s="120">
        <v>0</v>
      </c>
      <c r="AJ58" s="142">
        <f t="shared" si="11"/>
        <v>500</v>
      </c>
      <c r="AK58" s="142">
        <v>0</v>
      </c>
      <c r="AL58" s="120">
        <v>1400</v>
      </c>
      <c r="AM58" s="142">
        <v>1000</v>
      </c>
      <c r="AN58" s="120">
        <v>0</v>
      </c>
      <c r="AO58" s="102">
        <f t="shared" si="12"/>
        <v>600</v>
      </c>
      <c r="AP58" s="111">
        <v>80000000</v>
      </c>
      <c r="AQ58" s="112">
        <v>0</v>
      </c>
      <c r="AR58" s="112">
        <v>50000000</v>
      </c>
      <c r="AS58" s="112"/>
      <c r="AT58" s="112">
        <f t="shared" si="9"/>
        <v>130000000</v>
      </c>
      <c r="AU58" s="111">
        <v>32142857</v>
      </c>
      <c r="AV58" s="112">
        <v>0</v>
      </c>
      <c r="AW58" s="141">
        <v>45000000</v>
      </c>
      <c r="AX58" s="141"/>
      <c r="AY58" s="147">
        <f t="shared" si="17"/>
        <v>77142857</v>
      </c>
      <c r="AZ58" s="114"/>
      <c r="BA58" s="114"/>
      <c r="BB58" s="113" t="s">
        <v>19</v>
      </c>
      <c r="BC58" s="153"/>
      <c r="BD58" s="145" t="s">
        <v>618</v>
      </c>
      <c r="BE58" s="166"/>
      <c r="BF58" s="166"/>
      <c r="BG58" s="166"/>
      <c r="BH58" s="166"/>
      <c r="BI58" s="166"/>
      <c r="BJ58" s="166"/>
      <c r="BK58" s="166"/>
      <c r="BL58" s="166"/>
      <c r="BM58" s="166"/>
      <c r="BN58" s="166"/>
      <c r="BO58" s="166"/>
      <c r="BP58" s="166"/>
      <c r="BQ58" s="166"/>
      <c r="BR58" s="166"/>
      <c r="BS58" s="166"/>
      <c r="BT58" s="166"/>
      <c r="BU58" s="166"/>
      <c r="BV58" s="166"/>
      <c r="BW58" s="166"/>
      <c r="BX58" s="166"/>
      <c r="BY58" s="166"/>
      <c r="BZ58" s="166"/>
      <c r="CA58" s="166"/>
      <c r="CB58" s="166"/>
      <c r="CC58" s="166"/>
      <c r="CD58" s="166"/>
      <c r="CE58" s="166"/>
      <c r="CF58" s="166"/>
      <c r="CG58" s="166"/>
      <c r="CH58" s="166"/>
      <c r="CI58" s="166"/>
      <c r="CJ58" s="166"/>
      <c r="CK58" s="166"/>
      <c r="CL58" s="166"/>
      <c r="CM58" s="166"/>
      <c r="CN58" s="166"/>
      <c r="CO58" s="166"/>
      <c r="CP58" s="166"/>
      <c r="CQ58" s="166"/>
      <c r="CR58" s="166"/>
      <c r="CS58" s="166"/>
      <c r="CT58" s="166"/>
      <c r="CU58" s="166"/>
      <c r="CV58" s="166"/>
      <c r="CW58" s="166"/>
      <c r="CX58" s="166"/>
      <c r="CY58" s="166"/>
      <c r="CZ58" s="166"/>
      <c r="DA58" s="166"/>
      <c r="DB58" s="166"/>
      <c r="DC58" s="166"/>
      <c r="DD58" s="166"/>
      <c r="DE58" s="166"/>
      <c r="DF58" s="166"/>
      <c r="DG58" s="166"/>
      <c r="DH58" s="166"/>
      <c r="DI58" s="166"/>
      <c r="DJ58" s="166"/>
      <c r="DK58" s="166"/>
      <c r="DL58" s="166"/>
      <c r="DM58" s="166"/>
      <c r="DN58" s="166"/>
      <c r="DO58" s="166"/>
      <c r="DP58" s="166"/>
      <c r="DQ58" s="166"/>
      <c r="DR58" s="166"/>
    </row>
    <row r="59" spans="1:122" s="97" customFormat="1" ht="17.25" customHeight="1" x14ac:dyDescent="0.25">
      <c r="A59" s="98">
        <f>VLOOKUP(B59,Hoja2!$B$47:$C$66,2,0)</f>
        <v>11</v>
      </c>
      <c r="B59" s="98" t="s">
        <v>348</v>
      </c>
      <c r="C59" s="99">
        <f>VLOOKUP(D59,Hoja2!$B$8:$C$10,2,0)</f>
        <v>2</v>
      </c>
      <c r="D59" s="99" t="s">
        <v>338</v>
      </c>
      <c r="E59" s="99">
        <f>VLOOKUP(F59,Hoja2!$B$12:$C$40,2,0)</f>
        <v>19</v>
      </c>
      <c r="F59" s="96" t="s">
        <v>323</v>
      </c>
      <c r="G59" s="99">
        <v>616</v>
      </c>
      <c r="H59" s="100" t="s">
        <v>414</v>
      </c>
      <c r="I59" s="98" t="str">
        <f>VLOOKUP(J59,Desplegables!$D$78:$G$155,2,0)</f>
        <v>N/A</v>
      </c>
      <c r="J59" s="100" t="s">
        <v>565</v>
      </c>
      <c r="K59" s="98">
        <v>1043</v>
      </c>
      <c r="L59" s="100" t="s">
        <v>55</v>
      </c>
      <c r="M59" s="99">
        <v>7</v>
      </c>
      <c r="N59" s="96" t="s">
        <v>499</v>
      </c>
      <c r="O59" s="101">
        <v>1</v>
      </c>
      <c r="P59" s="96" t="s">
        <v>66</v>
      </c>
      <c r="Q59" s="96" t="s">
        <v>67</v>
      </c>
      <c r="R59" s="96" t="str">
        <f>VLOOKUP(J59,Desplegables!$D$78:$G$155,4,0)</f>
        <v>N/A</v>
      </c>
      <c r="S59" s="96" t="str">
        <f>VLOOKUP(J59,Desplegables!$D$78:$G$155,3,0)</f>
        <v>N/A</v>
      </c>
      <c r="T59" s="99" t="s">
        <v>440</v>
      </c>
      <c r="U59" s="104">
        <v>1</v>
      </c>
      <c r="V59" s="105">
        <f t="shared" si="13"/>
        <v>0.33333333333333331</v>
      </c>
      <c r="W59" s="105">
        <f t="shared" si="14"/>
        <v>0.33333333333333331</v>
      </c>
      <c r="X59" s="105">
        <f t="shared" si="15"/>
        <v>0.33333333333333331</v>
      </c>
      <c r="Y59" s="105">
        <f t="shared" si="16"/>
        <v>0.33333333333333331</v>
      </c>
      <c r="Z59" s="99">
        <v>0</v>
      </c>
      <c r="AA59" s="101">
        <v>0</v>
      </c>
      <c r="AB59" s="102">
        <v>1</v>
      </c>
      <c r="AC59" s="101">
        <v>1</v>
      </c>
      <c r="AD59" s="101">
        <v>1</v>
      </c>
      <c r="AE59" s="101">
        <f>IF(T59="CONSTANTE",AVERAGE(AB59:AD59),IF(T59="SUMA",SUM(AB59:AD59),))</f>
        <v>1</v>
      </c>
      <c r="AF59" s="142">
        <v>1</v>
      </c>
      <c r="AG59" s="120">
        <v>0</v>
      </c>
      <c r="AH59" s="120">
        <v>1</v>
      </c>
      <c r="AI59" s="120">
        <v>0</v>
      </c>
      <c r="AJ59" s="142">
        <f>IF(T59="CONSTANTE",AVERAGE(AG59:AI59),IF(T59="SUMA",SUM(AG59:AI59),))</f>
        <v>0.33333333333333331</v>
      </c>
      <c r="AK59" s="142">
        <v>1</v>
      </c>
      <c r="AL59" s="120">
        <v>0</v>
      </c>
      <c r="AM59" s="120">
        <v>1</v>
      </c>
      <c r="AN59" s="142">
        <v>0</v>
      </c>
      <c r="AO59" s="142">
        <f>IF(T59="CONSTANTE",AVERAGE(AL59:AN59),IF(T59="SUMA",SUM(AL59:AN59),))</f>
        <v>0.33333333333333331</v>
      </c>
      <c r="AP59" s="141">
        <v>75000000</v>
      </c>
      <c r="AQ59" s="141">
        <v>0</v>
      </c>
      <c r="AR59" s="112">
        <v>0</v>
      </c>
      <c r="AS59" s="112"/>
      <c r="AT59" s="112">
        <f t="shared" si="9"/>
        <v>75000000</v>
      </c>
      <c r="AU59" s="111">
        <v>75000000</v>
      </c>
      <c r="AV59" s="112">
        <v>0</v>
      </c>
      <c r="AW59" s="112"/>
      <c r="AX59" s="112"/>
      <c r="AY59" s="114">
        <f t="shared" si="17"/>
        <v>75000000</v>
      </c>
      <c r="AZ59" s="114"/>
      <c r="BA59" s="114"/>
      <c r="BB59" s="113" t="s">
        <v>19</v>
      </c>
      <c r="BC59" s="153"/>
      <c r="BD59" s="145" t="s">
        <v>654</v>
      </c>
      <c r="BE59" s="166"/>
      <c r="BF59" s="166"/>
      <c r="BG59" s="166"/>
      <c r="BH59" s="166"/>
      <c r="BI59" s="166"/>
      <c r="BJ59" s="166"/>
      <c r="BK59" s="166"/>
      <c r="BL59" s="166"/>
      <c r="BM59" s="166"/>
      <c r="BN59" s="166"/>
      <c r="BO59" s="166"/>
      <c r="BP59" s="166"/>
      <c r="BQ59" s="166"/>
      <c r="BR59" s="166"/>
      <c r="BS59" s="166"/>
      <c r="BT59" s="166"/>
      <c r="BU59" s="166"/>
      <c r="BV59" s="166"/>
      <c r="BW59" s="166"/>
      <c r="BX59" s="166"/>
      <c r="BY59" s="166"/>
      <c r="BZ59" s="166"/>
      <c r="CA59" s="166"/>
      <c r="CB59" s="166"/>
      <c r="CC59" s="166"/>
      <c r="CD59" s="166"/>
      <c r="CE59" s="166"/>
      <c r="CF59" s="166"/>
      <c r="CG59" s="166"/>
      <c r="CH59" s="166"/>
      <c r="CI59" s="166"/>
      <c r="CJ59" s="166"/>
      <c r="CK59" s="166"/>
      <c r="CL59" s="166"/>
      <c r="CM59" s="166"/>
      <c r="CN59" s="166"/>
      <c r="CO59" s="166"/>
      <c r="CP59" s="166"/>
      <c r="CQ59" s="166"/>
      <c r="CR59" s="166"/>
      <c r="CS59" s="166"/>
      <c r="CT59" s="166"/>
      <c r="CU59" s="166"/>
      <c r="CV59" s="166"/>
      <c r="CW59" s="166"/>
      <c r="CX59" s="166"/>
      <c r="CY59" s="166"/>
      <c r="CZ59" s="166"/>
      <c r="DA59" s="166"/>
      <c r="DB59" s="166"/>
      <c r="DC59" s="166"/>
      <c r="DD59" s="166"/>
      <c r="DE59" s="166"/>
      <c r="DF59" s="166"/>
      <c r="DG59" s="166"/>
      <c r="DH59" s="166"/>
      <c r="DI59" s="166"/>
      <c r="DJ59" s="166"/>
      <c r="DK59" s="166"/>
      <c r="DL59" s="166"/>
      <c r="DM59" s="166"/>
      <c r="DN59" s="166"/>
      <c r="DO59" s="166"/>
      <c r="DP59" s="166"/>
      <c r="DQ59" s="166"/>
      <c r="DR59" s="166"/>
    </row>
    <row r="60" spans="1:122" s="97" customFormat="1" ht="17.25" customHeight="1" x14ac:dyDescent="0.25">
      <c r="A60" s="98">
        <f>VLOOKUP(B60,Hoja2!$B$47:$C$66,2,0)</f>
        <v>11</v>
      </c>
      <c r="B60" s="98" t="s">
        <v>348</v>
      </c>
      <c r="C60" s="99">
        <f>VLOOKUP(D60,Hoja2!$B$8:$C$10,2,0)</f>
        <v>2</v>
      </c>
      <c r="D60" s="99" t="s">
        <v>338</v>
      </c>
      <c r="E60" s="99">
        <f>VLOOKUP(F60,Hoja2!$B$12:$C$40,2,0)</f>
        <v>20</v>
      </c>
      <c r="F60" s="96" t="s">
        <v>324</v>
      </c>
      <c r="G60" s="99">
        <v>617</v>
      </c>
      <c r="H60" s="100" t="s">
        <v>415</v>
      </c>
      <c r="I60" s="98">
        <f>VLOOKUP(J60,Desplegables!$D$78:$G$155,2,0)</f>
        <v>55</v>
      </c>
      <c r="J60" s="100" t="s">
        <v>226</v>
      </c>
      <c r="K60" s="98">
        <v>1044</v>
      </c>
      <c r="L60" s="100" t="s">
        <v>68</v>
      </c>
      <c r="M60" s="99">
        <v>1</v>
      </c>
      <c r="N60" s="96" t="s">
        <v>517</v>
      </c>
      <c r="O60" s="101">
        <v>1000</v>
      </c>
      <c r="P60" s="96" t="s">
        <v>442</v>
      </c>
      <c r="Q60" s="96" t="s">
        <v>69</v>
      </c>
      <c r="R60" s="96" t="str">
        <f>VLOOKUP(J60,Desplegables!$D$78:$G$155,4,0)</f>
        <v xml:space="preserve">5. GOBIERNO </v>
      </c>
      <c r="S60" s="96" t="str">
        <f>VLOOKUP(J60,Desplegables!$D$78:$G$155,3,0)</f>
        <v>Gestión para la prevención y mitigación del riesgo</v>
      </c>
      <c r="T60" s="99" t="s">
        <v>440</v>
      </c>
      <c r="U60" s="104">
        <v>1</v>
      </c>
      <c r="V60" s="105">
        <f t="shared" si="13"/>
        <v>1.35575</v>
      </c>
      <c r="W60" s="105">
        <f t="shared" si="14"/>
        <v>1.35575</v>
      </c>
      <c r="X60" s="105">
        <f t="shared" si="15"/>
        <v>1.3182499999999999</v>
      </c>
      <c r="Y60" s="105">
        <f t="shared" si="16"/>
        <v>1.3182499999999999</v>
      </c>
      <c r="Z60" s="99">
        <v>500</v>
      </c>
      <c r="AA60" s="101">
        <v>1000</v>
      </c>
      <c r="AB60" s="102">
        <v>1000</v>
      </c>
      <c r="AC60" s="101">
        <v>1000</v>
      </c>
      <c r="AD60" s="101">
        <v>1000</v>
      </c>
      <c r="AE60" s="101">
        <f>IF(T60="CONSTANTE",AVERAGE(AA60:AD60),IF(T60="SUMA",SUM(AA60:AD60),))</f>
        <v>1000</v>
      </c>
      <c r="AF60" s="102">
        <v>1000</v>
      </c>
      <c r="AG60" s="120">
        <v>1000</v>
      </c>
      <c r="AH60" s="120">
        <v>3423</v>
      </c>
      <c r="AI60" s="120">
        <v>0</v>
      </c>
      <c r="AJ60" s="142">
        <f>IF(T60="CONSTANTE",AVERAGE(AF60:AI60),IF(T60="SUMA",SUM(AF60:AI60),))</f>
        <v>1355.75</v>
      </c>
      <c r="AK60" s="142">
        <v>1000</v>
      </c>
      <c r="AL60" s="120">
        <v>850</v>
      </c>
      <c r="AM60" s="120">
        <v>3423</v>
      </c>
      <c r="AN60" s="120">
        <v>0</v>
      </c>
      <c r="AO60" s="102">
        <f>IF(T60="CONSTANTE",AVERAGE(AK60:AN60),IF(T60="SUMA",SUM(AK60:AN60),))</f>
        <v>1318.25</v>
      </c>
      <c r="AP60" s="112">
        <v>260105200</v>
      </c>
      <c r="AQ60" s="112">
        <v>122142290</v>
      </c>
      <c r="AR60" s="111">
        <f>81200000+3200000</f>
        <v>84400000</v>
      </c>
      <c r="AS60" s="112"/>
      <c r="AT60" s="112">
        <f t="shared" si="9"/>
        <v>466647490</v>
      </c>
      <c r="AU60" s="111">
        <v>0</v>
      </c>
      <c r="AV60" s="112">
        <v>3600000</v>
      </c>
      <c r="AW60" s="112">
        <f>27733333+11526667+16380000</f>
        <v>55640000</v>
      </c>
      <c r="AX60" s="112"/>
      <c r="AY60" s="113">
        <f t="shared" si="17"/>
        <v>59240000</v>
      </c>
      <c r="AZ60" s="113"/>
      <c r="BA60" s="113"/>
      <c r="BB60" s="113" t="s">
        <v>20</v>
      </c>
      <c r="BC60" s="153"/>
      <c r="BD60" s="115" t="s">
        <v>643</v>
      </c>
      <c r="BE60" s="166"/>
      <c r="BF60" s="166"/>
      <c r="BG60" s="166"/>
      <c r="BH60" s="166"/>
      <c r="BI60" s="166"/>
      <c r="BJ60" s="166"/>
      <c r="BK60" s="166"/>
      <c r="BL60" s="166"/>
      <c r="BM60" s="166"/>
      <c r="BN60" s="166"/>
      <c r="BO60" s="166"/>
      <c r="BP60" s="166"/>
      <c r="BQ60" s="166"/>
      <c r="BR60" s="166"/>
      <c r="BS60" s="166"/>
      <c r="BT60" s="166"/>
      <c r="BU60" s="166"/>
      <c r="BV60" s="166"/>
      <c r="BW60" s="166"/>
      <c r="BX60" s="166"/>
      <c r="BY60" s="166"/>
      <c r="BZ60" s="166"/>
      <c r="CA60" s="166"/>
      <c r="CB60" s="166"/>
      <c r="CC60" s="166"/>
      <c r="CD60" s="166"/>
      <c r="CE60" s="166"/>
      <c r="CF60" s="166"/>
      <c r="CG60" s="166"/>
      <c r="CH60" s="166"/>
      <c r="CI60" s="166"/>
      <c r="CJ60" s="166"/>
      <c r="CK60" s="166"/>
      <c r="CL60" s="166"/>
      <c r="CM60" s="166"/>
      <c r="CN60" s="166"/>
      <c r="CO60" s="166"/>
      <c r="CP60" s="166"/>
      <c r="CQ60" s="166"/>
      <c r="CR60" s="166"/>
      <c r="CS60" s="166"/>
      <c r="CT60" s="166"/>
      <c r="CU60" s="166"/>
      <c r="CV60" s="166"/>
      <c r="CW60" s="166"/>
      <c r="CX60" s="166"/>
      <c r="CY60" s="166"/>
      <c r="CZ60" s="166"/>
      <c r="DA60" s="166"/>
      <c r="DB60" s="166"/>
      <c r="DC60" s="166"/>
      <c r="DD60" s="166"/>
      <c r="DE60" s="166"/>
      <c r="DF60" s="166"/>
      <c r="DG60" s="166"/>
      <c r="DH60" s="166"/>
      <c r="DI60" s="166"/>
      <c r="DJ60" s="166"/>
      <c r="DK60" s="166"/>
      <c r="DL60" s="166"/>
      <c r="DM60" s="166"/>
      <c r="DN60" s="166"/>
      <c r="DO60" s="166"/>
      <c r="DP60" s="166"/>
      <c r="DQ60" s="166"/>
      <c r="DR60" s="166"/>
    </row>
    <row r="61" spans="1:122" s="97" customFormat="1" ht="17.25" customHeight="1" x14ac:dyDescent="0.25">
      <c r="A61" s="98">
        <f>VLOOKUP(B61,Hoja2!$B$47:$C$66,2,0)</f>
        <v>11</v>
      </c>
      <c r="B61" s="98" t="s">
        <v>348</v>
      </c>
      <c r="C61" s="99">
        <f>VLOOKUP(D61,Hoja2!$B$8:$C$10,2,0)</f>
        <v>2</v>
      </c>
      <c r="D61" s="99" t="s">
        <v>338</v>
      </c>
      <c r="E61" s="99">
        <f>VLOOKUP(F61,Hoja2!$B$12:$C$40,2,0)</f>
        <v>20</v>
      </c>
      <c r="F61" s="96" t="s">
        <v>324</v>
      </c>
      <c r="G61" s="99">
        <v>618</v>
      </c>
      <c r="H61" s="100" t="s">
        <v>416</v>
      </c>
      <c r="I61" s="98">
        <f>VLOOKUP(J61,Desplegables!$D$78:$G$155,2,0)</f>
        <v>56</v>
      </c>
      <c r="J61" s="100" t="s">
        <v>227</v>
      </c>
      <c r="K61" s="98">
        <v>1044</v>
      </c>
      <c r="L61" s="100" t="s">
        <v>68</v>
      </c>
      <c r="M61" s="99">
        <v>2</v>
      </c>
      <c r="N61" s="96" t="s">
        <v>437</v>
      </c>
      <c r="O61" s="101">
        <v>1</v>
      </c>
      <c r="P61" s="96" t="s">
        <v>70</v>
      </c>
      <c r="Q61" s="96" t="s">
        <v>71</v>
      </c>
      <c r="R61" s="96" t="str">
        <f>VLOOKUP(J61,Desplegables!$D$78:$G$155,4,0)</f>
        <v xml:space="preserve">5. GOBIERNO </v>
      </c>
      <c r="S61" s="96" t="str">
        <f>VLOOKUP(J61,Desplegables!$D$78:$G$155,3,0)</f>
        <v>Gestión para la prevención y mitigación del riesgo</v>
      </c>
      <c r="T61" s="99" t="s">
        <v>440</v>
      </c>
      <c r="U61" s="104">
        <v>1</v>
      </c>
      <c r="V61" s="105">
        <f t="shared" si="13"/>
        <v>0.5</v>
      </c>
      <c r="W61" s="105">
        <f t="shared" si="14"/>
        <v>0.5</v>
      </c>
      <c r="X61" s="105">
        <f t="shared" si="15"/>
        <v>0.5</v>
      </c>
      <c r="Y61" s="105">
        <f t="shared" si="16"/>
        <v>0.5</v>
      </c>
      <c r="Z61" s="99">
        <v>1</v>
      </c>
      <c r="AA61" s="101">
        <v>1</v>
      </c>
      <c r="AB61" s="102">
        <v>1</v>
      </c>
      <c r="AC61" s="101">
        <v>1</v>
      </c>
      <c r="AD61" s="101">
        <v>1</v>
      </c>
      <c r="AE61" s="101">
        <f>IF(T61="CONSTANTE",AVERAGE(AA61:AD61),IF(T61="SUMA",SUM(AA61:AD61),))</f>
        <v>1</v>
      </c>
      <c r="AF61" s="102">
        <v>1</v>
      </c>
      <c r="AG61" s="120">
        <v>0</v>
      </c>
      <c r="AH61" s="120">
        <v>1</v>
      </c>
      <c r="AI61" s="120">
        <v>0</v>
      </c>
      <c r="AJ61" s="102">
        <f>IF(T61="CONSTANTE",AVERAGE(AF61:AI61),IF(T61="SUMA",SUM(AF61:AI61),))</f>
        <v>0.5</v>
      </c>
      <c r="AK61" s="102">
        <v>1</v>
      </c>
      <c r="AL61" s="120">
        <v>0</v>
      </c>
      <c r="AM61" s="120">
        <v>1</v>
      </c>
      <c r="AN61" s="142">
        <v>0</v>
      </c>
      <c r="AO61" s="142">
        <f>IF(T61="CONSTANTE",AVERAGE(AK61:AN61),IF(T61="SUMA",SUM(AK61:AN61),))</f>
        <v>0.5</v>
      </c>
      <c r="AP61" s="141">
        <v>46546900</v>
      </c>
      <c r="AQ61" s="141">
        <v>0</v>
      </c>
      <c r="AR61" s="141">
        <v>0</v>
      </c>
      <c r="AS61" s="112"/>
      <c r="AT61" s="112">
        <f t="shared" ref="AT61:AT80" si="18">SUM(AP61:AS61)</f>
        <v>46546900</v>
      </c>
      <c r="AU61" s="111">
        <v>0</v>
      </c>
      <c r="AV61" s="112">
        <v>0</v>
      </c>
      <c r="AW61" s="112">
        <v>0</v>
      </c>
      <c r="AX61" s="112"/>
      <c r="AY61" s="113">
        <f t="shared" si="17"/>
        <v>0</v>
      </c>
      <c r="AZ61" s="113"/>
      <c r="BA61" s="113"/>
      <c r="BB61" s="113" t="s">
        <v>20</v>
      </c>
      <c r="BC61" s="153"/>
      <c r="BD61" s="115" t="s">
        <v>655</v>
      </c>
      <c r="BE61" s="166"/>
      <c r="BF61" s="166"/>
      <c r="BG61" s="166"/>
      <c r="BH61" s="166"/>
      <c r="BI61" s="166"/>
      <c r="BJ61" s="166"/>
      <c r="BK61" s="166"/>
      <c r="BL61" s="166"/>
      <c r="BM61" s="166"/>
      <c r="BN61" s="166"/>
      <c r="BO61" s="166"/>
      <c r="BP61" s="166"/>
      <c r="BQ61" s="166"/>
      <c r="BR61" s="166"/>
      <c r="BS61" s="166"/>
      <c r="BT61" s="166"/>
      <c r="BU61" s="166"/>
      <c r="BV61" s="166"/>
      <c r="BW61" s="166"/>
      <c r="BX61" s="166"/>
      <c r="BY61" s="166"/>
      <c r="BZ61" s="166"/>
      <c r="CA61" s="166"/>
      <c r="CB61" s="166"/>
      <c r="CC61" s="166"/>
      <c r="CD61" s="166"/>
      <c r="CE61" s="166"/>
      <c r="CF61" s="166"/>
      <c r="CG61" s="166"/>
      <c r="CH61" s="166"/>
      <c r="CI61" s="166"/>
      <c r="CJ61" s="166"/>
      <c r="CK61" s="166"/>
      <c r="CL61" s="166"/>
      <c r="CM61" s="166"/>
      <c r="CN61" s="166"/>
      <c r="CO61" s="166"/>
      <c r="CP61" s="166"/>
      <c r="CQ61" s="166"/>
      <c r="CR61" s="166"/>
      <c r="CS61" s="166"/>
      <c r="CT61" s="166"/>
      <c r="CU61" s="166"/>
      <c r="CV61" s="166"/>
      <c r="CW61" s="166"/>
      <c r="CX61" s="166"/>
      <c r="CY61" s="166"/>
      <c r="CZ61" s="166"/>
      <c r="DA61" s="166"/>
      <c r="DB61" s="166"/>
      <c r="DC61" s="166"/>
      <c r="DD61" s="166"/>
      <c r="DE61" s="166"/>
      <c r="DF61" s="166"/>
      <c r="DG61" s="166"/>
      <c r="DH61" s="166"/>
      <c r="DI61" s="166"/>
      <c r="DJ61" s="166"/>
      <c r="DK61" s="166"/>
      <c r="DL61" s="166"/>
      <c r="DM61" s="166"/>
      <c r="DN61" s="166"/>
      <c r="DO61" s="166"/>
      <c r="DP61" s="166"/>
      <c r="DQ61" s="166"/>
      <c r="DR61" s="166"/>
    </row>
    <row r="62" spans="1:122" s="97" customFormat="1" ht="17.25" customHeight="1" x14ac:dyDescent="0.25">
      <c r="A62" s="98">
        <f>VLOOKUP(B62,Hoja2!$B$47:$C$66,2,0)</f>
        <v>11</v>
      </c>
      <c r="B62" s="98" t="s">
        <v>348</v>
      </c>
      <c r="C62" s="99">
        <f>VLOOKUP(D62,Hoja2!$B$8:$C$10,2,0)</f>
        <v>2</v>
      </c>
      <c r="D62" s="99" t="s">
        <v>338</v>
      </c>
      <c r="E62" s="99">
        <f>VLOOKUP(F62,Hoja2!$B$12:$C$40,2,0)</f>
        <v>20</v>
      </c>
      <c r="F62" s="96" t="s">
        <v>324</v>
      </c>
      <c r="G62" s="99">
        <v>619</v>
      </c>
      <c r="H62" s="100" t="s">
        <v>417</v>
      </c>
      <c r="I62" s="98" t="str">
        <f>VLOOKUP(J62,Desplegables!$D$78:$G$155,2,0)</f>
        <v>N/A</v>
      </c>
      <c r="J62" s="100" t="s">
        <v>565</v>
      </c>
      <c r="K62" s="98">
        <v>1044</v>
      </c>
      <c r="L62" s="100" t="s">
        <v>68</v>
      </c>
      <c r="M62" s="99">
        <v>3</v>
      </c>
      <c r="N62" s="96" t="s">
        <v>480</v>
      </c>
      <c r="O62" s="101">
        <v>100</v>
      </c>
      <c r="P62" s="96" t="s">
        <v>442</v>
      </c>
      <c r="Q62" s="96" t="s">
        <v>72</v>
      </c>
      <c r="R62" s="96" t="str">
        <f>VLOOKUP(J62,Desplegables!$D$78:$G$155,4,0)</f>
        <v>N/A</v>
      </c>
      <c r="S62" s="96" t="str">
        <f>VLOOKUP(J62,Desplegables!$D$78:$G$155,3,0)</f>
        <v>N/A</v>
      </c>
      <c r="T62" s="99" t="s">
        <v>440</v>
      </c>
      <c r="U62" s="104">
        <v>1</v>
      </c>
      <c r="V62" s="105">
        <f t="shared" si="13"/>
        <v>1</v>
      </c>
      <c r="W62" s="105">
        <f t="shared" si="14"/>
        <v>1</v>
      </c>
      <c r="X62" s="105">
        <f t="shared" si="15"/>
        <v>1.4550000000000001</v>
      </c>
      <c r="Y62" s="105">
        <f t="shared" si="16"/>
        <v>1.4550000000000001</v>
      </c>
      <c r="Z62" s="99">
        <v>0</v>
      </c>
      <c r="AA62" s="101">
        <v>100</v>
      </c>
      <c r="AB62" s="102">
        <v>100</v>
      </c>
      <c r="AC62" s="101">
        <v>100</v>
      </c>
      <c r="AD62" s="101">
        <v>100</v>
      </c>
      <c r="AE62" s="101">
        <f>IF(T62="CONSTANTE",AVERAGE(AA62:AD62),IF(T62="SUMA",SUM(AA62:AD62),))</f>
        <v>100</v>
      </c>
      <c r="AF62" s="102">
        <v>200</v>
      </c>
      <c r="AG62" s="120">
        <v>100</v>
      </c>
      <c r="AH62" s="120">
        <v>100</v>
      </c>
      <c r="AI62" s="120">
        <v>0</v>
      </c>
      <c r="AJ62" s="102">
        <f>IF(T62="CONSTANTE",AVERAGE(AF62:AI62),IF(T62="SUMA",SUM(AF62:AI62),))</f>
        <v>100</v>
      </c>
      <c r="AK62" s="102">
        <v>374</v>
      </c>
      <c r="AL62" s="120">
        <v>108</v>
      </c>
      <c r="AM62" s="120">
        <v>100</v>
      </c>
      <c r="AN62" s="120">
        <v>0</v>
      </c>
      <c r="AO62" s="102">
        <f>IF(T62="CONSTANTE",AVERAGE(AK62:AN62),IF(T62="SUMA",SUM(AK62:AN62),))</f>
        <v>145.5</v>
      </c>
      <c r="AP62" s="112">
        <v>158347900</v>
      </c>
      <c r="AQ62" s="112">
        <v>27850000</v>
      </c>
      <c r="AR62" s="141">
        <v>5570000</v>
      </c>
      <c r="AS62" s="112"/>
      <c r="AT62" s="112">
        <f t="shared" si="18"/>
        <v>191767900</v>
      </c>
      <c r="AU62" s="111">
        <v>0</v>
      </c>
      <c r="AV62" s="112">
        <v>0</v>
      </c>
      <c r="AW62" s="112">
        <v>928333</v>
      </c>
      <c r="AX62" s="112"/>
      <c r="AY62" s="113">
        <f t="shared" si="17"/>
        <v>928333</v>
      </c>
      <c r="AZ62" s="113"/>
      <c r="BA62" s="113"/>
      <c r="BB62" s="113" t="s">
        <v>20</v>
      </c>
      <c r="BC62" s="153"/>
      <c r="BD62" s="115" t="s">
        <v>642</v>
      </c>
      <c r="BE62" s="166"/>
      <c r="BF62" s="166"/>
      <c r="BG62" s="166"/>
      <c r="BH62" s="166"/>
      <c r="BI62" s="166"/>
      <c r="BJ62" s="166"/>
      <c r="BK62" s="166"/>
      <c r="BL62" s="166"/>
      <c r="BM62" s="166"/>
      <c r="BN62" s="166"/>
      <c r="BO62" s="166"/>
      <c r="BP62" s="166"/>
      <c r="BQ62" s="166"/>
      <c r="BR62" s="166"/>
      <c r="BS62" s="166"/>
      <c r="BT62" s="166"/>
      <c r="BU62" s="166"/>
      <c r="BV62" s="166"/>
      <c r="BW62" s="166"/>
      <c r="BX62" s="166"/>
      <c r="BY62" s="166"/>
      <c r="BZ62" s="166"/>
      <c r="CA62" s="166"/>
      <c r="CB62" s="166"/>
      <c r="CC62" s="166"/>
      <c r="CD62" s="166"/>
      <c r="CE62" s="166"/>
      <c r="CF62" s="166"/>
      <c r="CG62" s="166"/>
      <c r="CH62" s="166"/>
      <c r="CI62" s="166"/>
      <c r="CJ62" s="166"/>
      <c r="CK62" s="166"/>
      <c r="CL62" s="166"/>
      <c r="CM62" s="166"/>
      <c r="CN62" s="166"/>
      <c r="CO62" s="166"/>
      <c r="CP62" s="166"/>
      <c r="CQ62" s="166"/>
      <c r="CR62" s="166"/>
      <c r="CS62" s="166"/>
      <c r="CT62" s="166"/>
      <c r="CU62" s="166"/>
      <c r="CV62" s="166"/>
      <c r="CW62" s="166"/>
      <c r="CX62" s="166"/>
      <c r="CY62" s="166"/>
      <c r="CZ62" s="166"/>
      <c r="DA62" s="166"/>
      <c r="DB62" s="166"/>
      <c r="DC62" s="166"/>
      <c r="DD62" s="166"/>
      <c r="DE62" s="166"/>
      <c r="DF62" s="166"/>
      <c r="DG62" s="166"/>
      <c r="DH62" s="166"/>
      <c r="DI62" s="166"/>
      <c r="DJ62" s="166"/>
      <c r="DK62" s="166"/>
      <c r="DL62" s="166"/>
      <c r="DM62" s="166"/>
      <c r="DN62" s="166"/>
      <c r="DO62" s="166"/>
      <c r="DP62" s="166"/>
      <c r="DQ62" s="166"/>
      <c r="DR62" s="166"/>
    </row>
    <row r="63" spans="1:122" s="97" customFormat="1" ht="17.25" customHeight="1" x14ac:dyDescent="0.25">
      <c r="A63" s="98">
        <f>VLOOKUP(B63,Hoja2!$B$47:$C$66,2,0)</f>
        <v>11</v>
      </c>
      <c r="B63" s="98" t="s">
        <v>348</v>
      </c>
      <c r="C63" s="99">
        <f>VLOOKUP(D63,Hoja2!$B$8:$C$10,2,0)</f>
        <v>2</v>
      </c>
      <c r="D63" s="99" t="s">
        <v>338</v>
      </c>
      <c r="E63" s="99">
        <f>VLOOKUP(F63,Hoja2!$B$12:$C$40,2,0)</f>
        <v>20</v>
      </c>
      <c r="F63" s="96" t="s">
        <v>324</v>
      </c>
      <c r="G63" s="99">
        <v>620</v>
      </c>
      <c r="H63" s="100" t="s">
        <v>418</v>
      </c>
      <c r="I63" s="98">
        <f>VLOOKUP(J63,Desplegables!$D$78:$G$155,2,0)</f>
        <v>54</v>
      </c>
      <c r="J63" s="100" t="s">
        <v>225</v>
      </c>
      <c r="K63" s="98">
        <v>1044</v>
      </c>
      <c r="L63" s="100" t="s">
        <v>68</v>
      </c>
      <c r="M63" s="99">
        <v>4</v>
      </c>
      <c r="N63" s="96" t="s">
        <v>499</v>
      </c>
      <c r="O63" s="101">
        <v>50</v>
      </c>
      <c r="P63" s="96" t="s">
        <v>73</v>
      </c>
      <c r="Q63" s="96" t="s">
        <v>74</v>
      </c>
      <c r="R63" s="96" t="str">
        <f>VLOOKUP(J63,Desplegables!$D$78:$G$155,4,0)</f>
        <v xml:space="preserve">5. GOBIERNO </v>
      </c>
      <c r="S63" s="96" t="str">
        <f>VLOOKUP(J63,Desplegables!$D$78:$G$155,3,0)</f>
        <v>Gestión para la prevención y mitigación del riesgo</v>
      </c>
      <c r="T63" s="99" t="s">
        <v>440</v>
      </c>
      <c r="U63" s="104">
        <v>1</v>
      </c>
      <c r="V63" s="105">
        <f t="shared" si="13"/>
        <v>0</v>
      </c>
      <c r="W63" s="105">
        <f t="shared" si="14"/>
        <v>0</v>
      </c>
      <c r="X63" s="105">
        <f t="shared" si="15"/>
        <v>0</v>
      </c>
      <c r="Y63" s="105">
        <f t="shared" si="16"/>
        <v>0</v>
      </c>
      <c r="Z63" s="99">
        <v>0</v>
      </c>
      <c r="AA63" s="101">
        <v>0</v>
      </c>
      <c r="AB63" s="102">
        <v>50</v>
      </c>
      <c r="AC63" s="101">
        <v>50</v>
      </c>
      <c r="AD63" s="101">
        <v>50</v>
      </c>
      <c r="AE63" s="101">
        <f>IF(T63="CONSTANTE",AVERAGE(AB63:AD63),IF(T63="SUMA",SUM(AB63:AD63),))</f>
        <v>50</v>
      </c>
      <c r="AF63" s="102">
        <v>0</v>
      </c>
      <c r="AG63" s="120">
        <v>0</v>
      </c>
      <c r="AH63" s="120">
        <v>0</v>
      </c>
      <c r="AI63" s="120">
        <v>0</v>
      </c>
      <c r="AJ63" s="102">
        <f>IF(T63="CONSTANTE",AVERAGE(AG63:AI63),IF(T63="SUMA",SUM(AG63:AI63),))</f>
        <v>0</v>
      </c>
      <c r="AK63" s="102">
        <v>0</v>
      </c>
      <c r="AL63" s="120">
        <v>0</v>
      </c>
      <c r="AM63" s="120">
        <v>0</v>
      </c>
      <c r="AN63" s="120">
        <v>0</v>
      </c>
      <c r="AO63" s="102">
        <f>IF(T63="CONSTANTE",AVERAGE(AL63:AN63),IF(T63="SUMA",SUM(AL63:AN63),))</f>
        <v>0</v>
      </c>
      <c r="AP63" s="112">
        <v>0</v>
      </c>
      <c r="AQ63" s="112">
        <v>0</v>
      </c>
      <c r="AR63" s="141">
        <v>0</v>
      </c>
      <c r="AS63" s="112"/>
      <c r="AT63" s="112">
        <f t="shared" si="18"/>
        <v>0</v>
      </c>
      <c r="AU63" s="111">
        <v>0</v>
      </c>
      <c r="AV63" s="112">
        <v>0</v>
      </c>
      <c r="AW63" s="112">
        <v>0</v>
      </c>
      <c r="AX63" s="112"/>
      <c r="AY63" s="113">
        <f t="shared" si="17"/>
        <v>0</v>
      </c>
      <c r="AZ63" s="113"/>
      <c r="BA63" s="113"/>
      <c r="BB63" s="113" t="s">
        <v>20</v>
      </c>
      <c r="BC63" s="153"/>
      <c r="BD63" s="115"/>
      <c r="BE63" s="166"/>
      <c r="BF63" s="166"/>
      <c r="BG63" s="166"/>
      <c r="BH63" s="166"/>
      <c r="BI63" s="166"/>
      <c r="BJ63" s="166"/>
      <c r="BK63" s="166"/>
      <c r="BL63" s="166"/>
      <c r="BM63" s="166"/>
      <c r="BN63" s="166"/>
      <c r="BO63" s="166"/>
      <c r="BP63" s="166"/>
      <c r="BQ63" s="166"/>
      <c r="BR63" s="166"/>
      <c r="BS63" s="166"/>
      <c r="BT63" s="166"/>
      <c r="BU63" s="166"/>
      <c r="BV63" s="166"/>
      <c r="BW63" s="166"/>
      <c r="BX63" s="166"/>
      <c r="BY63" s="166"/>
      <c r="BZ63" s="166"/>
      <c r="CA63" s="166"/>
      <c r="CB63" s="166"/>
      <c r="CC63" s="166"/>
      <c r="CD63" s="166"/>
      <c r="CE63" s="166"/>
      <c r="CF63" s="166"/>
      <c r="CG63" s="166"/>
      <c r="CH63" s="166"/>
      <c r="CI63" s="166"/>
      <c r="CJ63" s="166"/>
      <c r="CK63" s="166"/>
      <c r="CL63" s="166"/>
      <c r="CM63" s="166"/>
      <c r="CN63" s="166"/>
      <c r="CO63" s="166"/>
      <c r="CP63" s="166"/>
      <c r="CQ63" s="166"/>
      <c r="CR63" s="166"/>
      <c r="CS63" s="166"/>
      <c r="CT63" s="166"/>
      <c r="CU63" s="166"/>
      <c r="CV63" s="166"/>
      <c r="CW63" s="166"/>
      <c r="CX63" s="166"/>
      <c r="CY63" s="166"/>
      <c r="CZ63" s="166"/>
      <c r="DA63" s="166"/>
      <c r="DB63" s="166"/>
      <c r="DC63" s="166"/>
      <c r="DD63" s="166"/>
      <c r="DE63" s="166"/>
      <c r="DF63" s="166"/>
      <c r="DG63" s="166"/>
      <c r="DH63" s="166"/>
      <c r="DI63" s="166"/>
      <c r="DJ63" s="166"/>
      <c r="DK63" s="166"/>
      <c r="DL63" s="166"/>
      <c r="DM63" s="166"/>
      <c r="DN63" s="166"/>
      <c r="DO63" s="166"/>
      <c r="DP63" s="166"/>
      <c r="DQ63" s="166"/>
      <c r="DR63" s="166"/>
    </row>
    <row r="64" spans="1:122" s="97" customFormat="1" ht="17.25" customHeight="1" x14ac:dyDescent="0.25">
      <c r="A64" s="98">
        <f>VLOOKUP(B64,Hoja2!$B$47:$C$66,2,0)</f>
        <v>11</v>
      </c>
      <c r="B64" s="98" t="s">
        <v>348</v>
      </c>
      <c r="C64" s="99">
        <f>VLOOKUP(D64,Hoja2!$B$8:$C$10,2,0)</f>
        <v>2</v>
      </c>
      <c r="D64" s="99" t="s">
        <v>338</v>
      </c>
      <c r="E64" s="99">
        <f>VLOOKUP(F64,Hoja2!$B$12:$C$40,2,0)</f>
        <v>21</v>
      </c>
      <c r="F64" s="96" t="s">
        <v>11</v>
      </c>
      <c r="G64" s="99">
        <v>621</v>
      </c>
      <c r="H64" s="100" t="s">
        <v>419</v>
      </c>
      <c r="I64" s="98">
        <f>VLOOKUP(J64,Desplegables!$D$78:$G$155,2,0)</f>
        <v>57</v>
      </c>
      <c r="J64" s="100" t="s">
        <v>229</v>
      </c>
      <c r="K64" s="98">
        <v>1045</v>
      </c>
      <c r="L64" s="100" t="s">
        <v>75</v>
      </c>
      <c r="M64" s="99">
        <v>1</v>
      </c>
      <c r="N64" s="96" t="s">
        <v>441</v>
      </c>
      <c r="O64" s="101">
        <v>2000</v>
      </c>
      <c r="P64" s="96" t="s">
        <v>442</v>
      </c>
      <c r="Q64" s="96" t="s">
        <v>76</v>
      </c>
      <c r="R64" s="96" t="str">
        <f>VLOOKUP(J64,Desplegables!$D$78:$G$155,4,0)</f>
        <v>1. AMBIENTE</v>
      </c>
      <c r="S64" s="96" t="str">
        <f>VLOOKUP(J64,Desplegables!$D$78:$G$155,3,0)</f>
        <v xml:space="preserve">Manejo integral de residuos sólidos </v>
      </c>
      <c r="T64" s="99" t="s">
        <v>440</v>
      </c>
      <c r="U64" s="104">
        <v>1</v>
      </c>
      <c r="V64" s="105">
        <f t="shared" si="13"/>
        <v>1.0249999999999999</v>
      </c>
      <c r="W64" s="105">
        <f t="shared" si="14"/>
        <v>1.0249999999999999</v>
      </c>
      <c r="X64" s="105">
        <f t="shared" si="15"/>
        <v>1.0249999999999999</v>
      </c>
      <c r="Y64" s="105">
        <f t="shared" si="16"/>
        <v>1.0249999999999999</v>
      </c>
      <c r="Z64" s="99">
        <v>400</v>
      </c>
      <c r="AA64" s="101">
        <v>2000</v>
      </c>
      <c r="AB64" s="102">
        <v>2000</v>
      </c>
      <c r="AC64" s="101">
        <v>2000</v>
      </c>
      <c r="AD64" s="101">
        <v>2000</v>
      </c>
      <c r="AE64" s="101">
        <f>IF(T64="CONSTANTE",AVERAGE(AA64:AD64),IF(T64="SUMA",SUM(AA64:AD64),))</f>
        <v>2000</v>
      </c>
      <c r="AF64" s="102">
        <v>4200</v>
      </c>
      <c r="AG64" s="120">
        <v>4000</v>
      </c>
      <c r="AH64" s="120">
        <v>0</v>
      </c>
      <c r="AI64" s="120">
        <v>0</v>
      </c>
      <c r="AJ64" s="102">
        <f>IF(T64="CONSTANTE",AVERAGE(AF64:AI64),IF(T64="SUMA",SUM(AF64:AI64),))</f>
        <v>2050</v>
      </c>
      <c r="AK64" s="102">
        <v>4200</v>
      </c>
      <c r="AL64" s="120">
        <v>4000</v>
      </c>
      <c r="AM64" s="120">
        <v>0</v>
      </c>
      <c r="AN64" s="120">
        <v>0</v>
      </c>
      <c r="AO64" s="102">
        <f>IF(T64="CONSTANTE",AVERAGE(AK64:AN64),IF(T64="SUMA",SUM(AK64:AN64),))</f>
        <v>2050</v>
      </c>
      <c r="AP64" s="112">
        <v>400000000</v>
      </c>
      <c r="AQ64" s="112">
        <v>150000000</v>
      </c>
      <c r="AR64" s="141">
        <v>0</v>
      </c>
      <c r="AS64" s="112"/>
      <c r="AT64" s="112">
        <f t="shared" si="18"/>
        <v>550000000</v>
      </c>
      <c r="AU64" s="111">
        <v>300857142</v>
      </c>
      <c r="AV64" s="112">
        <v>150000000</v>
      </c>
      <c r="AW64" s="112">
        <v>0</v>
      </c>
      <c r="AX64" s="112"/>
      <c r="AY64" s="113">
        <f t="shared" si="17"/>
        <v>450857142</v>
      </c>
      <c r="AZ64" s="113"/>
      <c r="BA64" s="113"/>
      <c r="BB64" s="113" t="s">
        <v>22</v>
      </c>
      <c r="BC64" s="153"/>
      <c r="BD64" s="115"/>
      <c r="BE64" s="166"/>
      <c r="BF64" s="166"/>
      <c r="BG64" s="166"/>
      <c r="BH64" s="166"/>
      <c r="BI64" s="166"/>
      <c r="BJ64" s="166"/>
      <c r="BK64" s="166"/>
      <c r="BL64" s="166"/>
      <c r="BM64" s="166"/>
      <c r="BN64" s="166"/>
      <c r="BO64" s="166"/>
      <c r="BP64" s="166"/>
      <c r="BQ64" s="166"/>
      <c r="BR64" s="166"/>
      <c r="BS64" s="166"/>
      <c r="BT64" s="166"/>
      <c r="BU64" s="166"/>
      <c r="BV64" s="166"/>
      <c r="BW64" s="166"/>
      <c r="BX64" s="166"/>
      <c r="BY64" s="166"/>
      <c r="BZ64" s="166"/>
      <c r="CA64" s="166"/>
      <c r="CB64" s="166"/>
      <c r="CC64" s="166"/>
      <c r="CD64" s="166"/>
      <c r="CE64" s="166"/>
      <c r="CF64" s="166"/>
      <c r="CG64" s="166"/>
      <c r="CH64" s="166"/>
      <c r="CI64" s="166"/>
      <c r="CJ64" s="166"/>
      <c r="CK64" s="166"/>
      <c r="CL64" s="166"/>
      <c r="CM64" s="166"/>
      <c r="CN64" s="166"/>
      <c r="CO64" s="166"/>
      <c r="CP64" s="166"/>
      <c r="CQ64" s="166"/>
      <c r="CR64" s="166"/>
      <c r="CS64" s="166"/>
      <c r="CT64" s="166"/>
      <c r="CU64" s="166"/>
      <c r="CV64" s="166"/>
      <c r="CW64" s="166"/>
      <c r="CX64" s="166"/>
      <c r="CY64" s="166"/>
      <c r="CZ64" s="166"/>
      <c r="DA64" s="166"/>
      <c r="DB64" s="166"/>
      <c r="DC64" s="166"/>
      <c r="DD64" s="166"/>
      <c r="DE64" s="166"/>
      <c r="DF64" s="166"/>
      <c r="DG64" s="166"/>
      <c r="DH64" s="166"/>
      <c r="DI64" s="166"/>
      <c r="DJ64" s="166"/>
      <c r="DK64" s="166"/>
      <c r="DL64" s="166"/>
      <c r="DM64" s="166"/>
      <c r="DN64" s="166"/>
      <c r="DO64" s="166"/>
      <c r="DP64" s="166"/>
      <c r="DQ64" s="166"/>
      <c r="DR64" s="166"/>
    </row>
    <row r="65" spans="1:122" s="97" customFormat="1" ht="17.25" customHeight="1" x14ac:dyDescent="0.25">
      <c r="A65" s="98">
        <f>VLOOKUP(B65,Hoja2!$B$47:$C$66,2,0)</f>
        <v>11</v>
      </c>
      <c r="B65" s="98" t="s">
        <v>348</v>
      </c>
      <c r="C65" s="99">
        <f>VLOOKUP(D65,Hoja2!$B$8:$C$10,2,0)</f>
        <v>2</v>
      </c>
      <c r="D65" s="99" t="s">
        <v>338</v>
      </c>
      <c r="E65" s="99">
        <f>VLOOKUP(F65,Hoja2!$B$12:$C$40,2,0)</f>
        <v>21</v>
      </c>
      <c r="F65" s="96" t="s">
        <v>11</v>
      </c>
      <c r="G65" s="99">
        <v>622</v>
      </c>
      <c r="H65" s="100" t="s">
        <v>420</v>
      </c>
      <c r="I65" s="98">
        <f>VLOOKUP(J65,Desplegables!$D$78:$G$155,2,0)</f>
        <v>58</v>
      </c>
      <c r="J65" s="100" t="s">
        <v>556</v>
      </c>
      <c r="K65" s="98">
        <v>1045</v>
      </c>
      <c r="L65" s="100" t="s">
        <v>75</v>
      </c>
      <c r="M65" s="99">
        <v>2</v>
      </c>
      <c r="N65" s="96" t="s">
        <v>467</v>
      </c>
      <c r="O65" s="101">
        <v>20</v>
      </c>
      <c r="P65" s="96" t="s">
        <v>77</v>
      </c>
      <c r="Q65" s="96" t="s">
        <v>78</v>
      </c>
      <c r="R65" s="96" t="str">
        <f>VLOOKUP(J65,Desplegables!$D$78:$G$155,4,0)</f>
        <v>1. AMBIENTE</v>
      </c>
      <c r="S65" s="96" t="str">
        <f>VLOOKUP(J65,Desplegables!$D$78:$G$155,3,0)</f>
        <v xml:space="preserve">Manejo integral de residuos sólidos </v>
      </c>
      <c r="T65" s="99" t="s">
        <v>440</v>
      </c>
      <c r="U65" s="104">
        <v>1</v>
      </c>
      <c r="V65" s="105">
        <f t="shared" si="13"/>
        <v>0.66666666666666674</v>
      </c>
      <c r="W65" s="105">
        <f t="shared" si="14"/>
        <v>0.66666666666666674</v>
      </c>
      <c r="X65" s="105">
        <f t="shared" si="15"/>
        <v>0.33333333333333337</v>
      </c>
      <c r="Y65" s="105">
        <f t="shared" si="16"/>
        <v>0.33333333333333337</v>
      </c>
      <c r="Z65" s="99">
        <v>0</v>
      </c>
      <c r="AA65" s="101">
        <v>0</v>
      </c>
      <c r="AB65" s="102">
        <v>20</v>
      </c>
      <c r="AC65" s="101">
        <v>20</v>
      </c>
      <c r="AD65" s="101">
        <v>20</v>
      </c>
      <c r="AE65" s="101">
        <f>IF(T65="CONSTANTE",AVERAGE(AB65:AD65),IF(T65="SUMA",SUM(AB65:AD65),))</f>
        <v>20</v>
      </c>
      <c r="AF65" s="102">
        <v>0</v>
      </c>
      <c r="AG65" s="120">
        <v>0</v>
      </c>
      <c r="AH65" s="120">
        <v>20</v>
      </c>
      <c r="AI65" s="120">
        <v>20</v>
      </c>
      <c r="AJ65" s="102">
        <f>IF(T65="CONSTANTE",AVERAGE(AG65:AI65),IF(T65="SUMA",SUM(AG65:AI65),))</f>
        <v>13.333333333333334</v>
      </c>
      <c r="AK65" s="102">
        <v>0</v>
      </c>
      <c r="AL65" s="120">
        <v>0</v>
      </c>
      <c r="AM65" s="120">
        <v>20</v>
      </c>
      <c r="AN65" s="120">
        <v>0</v>
      </c>
      <c r="AO65" s="102">
        <f>IF(T65="CONSTANTE",AVERAGE(AL65:AN65),IF(T65="SUMA",SUM(AL65:AN65),))</f>
        <v>6.666666666666667</v>
      </c>
      <c r="AP65" s="112">
        <v>0</v>
      </c>
      <c r="AQ65" s="112">
        <v>0</v>
      </c>
      <c r="AR65" s="112">
        <v>20000000</v>
      </c>
      <c r="AS65" s="112">
        <v>93657000</v>
      </c>
      <c r="AT65" s="112">
        <f t="shared" si="18"/>
        <v>113657000</v>
      </c>
      <c r="AU65" s="111">
        <v>0</v>
      </c>
      <c r="AV65" s="112">
        <v>0</v>
      </c>
      <c r="AW65" s="111">
        <v>15973333</v>
      </c>
      <c r="AX65" s="112"/>
      <c r="AY65" s="113">
        <f t="shared" si="17"/>
        <v>15973333</v>
      </c>
      <c r="AZ65" s="113"/>
      <c r="BA65" s="113"/>
      <c r="BB65" s="113" t="s">
        <v>22</v>
      </c>
      <c r="BC65" s="153" t="s">
        <v>679</v>
      </c>
      <c r="BD65" s="115" t="s">
        <v>28</v>
      </c>
      <c r="BE65" s="166"/>
      <c r="BF65" s="166"/>
      <c r="BG65" s="166"/>
      <c r="BH65" s="166"/>
      <c r="BI65" s="166"/>
      <c r="BJ65" s="166"/>
      <c r="BK65" s="166"/>
      <c r="BL65" s="166"/>
      <c r="BM65" s="166"/>
      <c r="BN65" s="166"/>
      <c r="BO65" s="166"/>
      <c r="BP65" s="166"/>
      <c r="BQ65" s="166"/>
      <c r="BR65" s="166"/>
      <c r="BS65" s="166"/>
      <c r="BT65" s="166"/>
      <c r="BU65" s="166"/>
      <c r="BV65" s="166"/>
      <c r="BW65" s="166"/>
      <c r="BX65" s="166"/>
      <c r="BY65" s="166"/>
      <c r="BZ65" s="166"/>
      <c r="CA65" s="166"/>
      <c r="CB65" s="166"/>
      <c r="CC65" s="166"/>
      <c r="CD65" s="166"/>
      <c r="CE65" s="166"/>
      <c r="CF65" s="166"/>
      <c r="CG65" s="166"/>
      <c r="CH65" s="166"/>
      <c r="CI65" s="166"/>
      <c r="CJ65" s="166"/>
      <c r="CK65" s="166"/>
      <c r="CL65" s="166"/>
      <c r="CM65" s="166"/>
      <c r="CN65" s="166"/>
      <c r="CO65" s="166"/>
      <c r="CP65" s="166"/>
      <c r="CQ65" s="166"/>
      <c r="CR65" s="166"/>
      <c r="CS65" s="166"/>
      <c r="CT65" s="166"/>
      <c r="CU65" s="166"/>
      <c r="CV65" s="166"/>
      <c r="CW65" s="166"/>
      <c r="CX65" s="166"/>
      <c r="CY65" s="166"/>
      <c r="CZ65" s="166"/>
      <c r="DA65" s="166"/>
      <c r="DB65" s="166"/>
      <c r="DC65" s="166"/>
      <c r="DD65" s="166"/>
      <c r="DE65" s="166"/>
      <c r="DF65" s="166"/>
      <c r="DG65" s="166"/>
      <c r="DH65" s="166"/>
      <c r="DI65" s="166"/>
      <c r="DJ65" s="166"/>
      <c r="DK65" s="166"/>
      <c r="DL65" s="166"/>
      <c r="DM65" s="166"/>
      <c r="DN65" s="166"/>
      <c r="DO65" s="166"/>
      <c r="DP65" s="166"/>
      <c r="DQ65" s="166"/>
      <c r="DR65" s="166"/>
    </row>
    <row r="66" spans="1:122" s="97" customFormat="1" ht="17.25" customHeight="1" x14ac:dyDescent="0.25">
      <c r="A66" s="98">
        <f>VLOOKUP(B66,Hoja2!$B$47:$C$66,2,0)</f>
        <v>11</v>
      </c>
      <c r="B66" s="98" t="s">
        <v>348</v>
      </c>
      <c r="C66" s="99">
        <f>VLOOKUP(D66,Hoja2!$B$8:$C$10,2,0)</f>
        <v>2</v>
      </c>
      <c r="D66" s="99" t="s">
        <v>338</v>
      </c>
      <c r="E66" s="99">
        <f>VLOOKUP(F66,Hoja2!$B$12:$C$40,2,0)</f>
        <v>22</v>
      </c>
      <c r="F66" s="96" t="s">
        <v>325</v>
      </c>
      <c r="G66" s="99">
        <v>623</v>
      </c>
      <c r="H66" s="100" t="s">
        <v>421</v>
      </c>
      <c r="I66" s="98">
        <f>VLOOKUP(J66,Desplegables!$D$78:$G$155,2,0)</f>
        <v>43</v>
      </c>
      <c r="J66" s="100" t="s">
        <v>210</v>
      </c>
      <c r="K66" s="98">
        <v>1046</v>
      </c>
      <c r="L66" s="100" t="s">
        <v>79</v>
      </c>
      <c r="M66" s="99">
        <v>1</v>
      </c>
      <c r="N66" s="96" t="s">
        <v>441</v>
      </c>
      <c r="O66" s="101">
        <v>1000</v>
      </c>
      <c r="P66" s="96" t="s">
        <v>442</v>
      </c>
      <c r="Q66" s="96" t="s">
        <v>80</v>
      </c>
      <c r="R66" s="96" t="str">
        <f>VLOOKUP(J66,Desplegables!$D$78:$G$155,4,0)</f>
        <v>1. AMBIENTE</v>
      </c>
      <c r="S66" s="96" t="str">
        <f>VLOOKUP(J66,Desplegables!$D$78:$G$155,3,0)</f>
        <v>Calidad ambiental y preservación del patrimonio natural</v>
      </c>
      <c r="T66" s="99" t="s">
        <v>440</v>
      </c>
      <c r="U66" s="104">
        <v>1</v>
      </c>
      <c r="V66" s="105">
        <f t="shared" si="13"/>
        <v>0.78749999999999998</v>
      </c>
      <c r="W66" s="105">
        <f t="shared" si="14"/>
        <v>0.78749999999999998</v>
      </c>
      <c r="X66" s="105">
        <f t="shared" si="15"/>
        <v>0.78749999999999998</v>
      </c>
      <c r="Y66" s="105">
        <f t="shared" si="16"/>
        <v>0.78749999999999998</v>
      </c>
      <c r="Z66" s="99">
        <v>0</v>
      </c>
      <c r="AA66" s="101">
        <v>1000</v>
      </c>
      <c r="AB66" s="102">
        <v>1000</v>
      </c>
      <c r="AC66" s="101">
        <v>1000</v>
      </c>
      <c r="AD66" s="101">
        <v>1000</v>
      </c>
      <c r="AE66" s="101">
        <f t="shared" ref="AE66:AE80" si="19">IF(T66="CONSTANTE",AVERAGE(AA66:AD66),IF(T66="SUMA",SUM(AA66:AD66),))</f>
        <v>1000</v>
      </c>
      <c r="AF66" s="102">
        <v>1000</v>
      </c>
      <c r="AG66" s="120">
        <v>2000</v>
      </c>
      <c r="AH66" s="120">
        <v>150</v>
      </c>
      <c r="AI66" s="120">
        <v>0</v>
      </c>
      <c r="AJ66" s="102">
        <f t="shared" ref="AJ66:AJ80" si="20">IF(T66="CONSTANTE",AVERAGE(AF66:AI66),IF(T66="SUMA",SUM(AF66:AI66),))</f>
        <v>787.5</v>
      </c>
      <c r="AK66" s="102">
        <v>1000</v>
      </c>
      <c r="AL66" s="120">
        <v>2000</v>
      </c>
      <c r="AM66" s="120">
        <v>150</v>
      </c>
      <c r="AN66" s="120">
        <v>0</v>
      </c>
      <c r="AO66" s="102">
        <f t="shared" ref="AO66:AO80" si="21">IF(T66="CONSTANTE",AVERAGE(AK66:AN66),IF(T66="SUMA",SUM(AK66:AN66),))</f>
        <v>787.5</v>
      </c>
      <c r="AP66" s="112">
        <v>100000000</v>
      </c>
      <c r="AQ66" s="112">
        <v>141333333</v>
      </c>
      <c r="AR66" s="112">
        <v>49916667</v>
      </c>
      <c r="AS66" s="112"/>
      <c r="AT66" s="112">
        <f t="shared" si="18"/>
        <v>291250000</v>
      </c>
      <c r="AU66" s="111">
        <v>0</v>
      </c>
      <c r="AV66" s="112">
        <v>72333333</v>
      </c>
      <c r="AW66" s="112">
        <v>34750000</v>
      </c>
      <c r="AX66" s="112"/>
      <c r="AY66" s="113">
        <f t="shared" si="17"/>
        <v>107083333</v>
      </c>
      <c r="AZ66" s="113"/>
      <c r="BA66" s="113"/>
      <c r="BB66" s="113" t="s">
        <v>22</v>
      </c>
      <c r="BC66" s="154"/>
      <c r="BD66" s="115" t="s">
        <v>619</v>
      </c>
      <c r="BE66" s="166"/>
      <c r="BF66" s="166"/>
      <c r="BG66" s="166"/>
      <c r="BH66" s="166"/>
      <c r="BI66" s="166"/>
      <c r="BJ66" s="166"/>
      <c r="BK66" s="166"/>
      <c r="BL66" s="166"/>
      <c r="BM66" s="166"/>
      <c r="BN66" s="166"/>
      <c r="BO66" s="166"/>
      <c r="BP66" s="166"/>
      <c r="BQ66" s="166"/>
      <c r="BR66" s="166"/>
      <c r="BS66" s="166"/>
      <c r="BT66" s="166"/>
      <c r="BU66" s="166"/>
      <c r="BV66" s="166"/>
      <c r="BW66" s="166"/>
      <c r="BX66" s="166"/>
      <c r="BY66" s="166"/>
      <c r="BZ66" s="166"/>
      <c r="CA66" s="166"/>
      <c r="CB66" s="166"/>
      <c r="CC66" s="166"/>
      <c r="CD66" s="166"/>
      <c r="CE66" s="166"/>
      <c r="CF66" s="166"/>
      <c r="CG66" s="166"/>
      <c r="CH66" s="166"/>
      <c r="CI66" s="166"/>
      <c r="CJ66" s="166"/>
      <c r="CK66" s="166"/>
      <c r="CL66" s="166"/>
      <c r="CM66" s="166"/>
      <c r="CN66" s="166"/>
      <c r="CO66" s="166"/>
      <c r="CP66" s="166"/>
      <c r="CQ66" s="166"/>
      <c r="CR66" s="166"/>
      <c r="CS66" s="166"/>
      <c r="CT66" s="166"/>
      <c r="CU66" s="166"/>
      <c r="CV66" s="166"/>
      <c r="CW66" s="166"/>
      <c r="CX66" s="166"/>
      <c r="CY66" s="166"/>
      <c r="CZ66" s="166"/>
      <c r="DA66" s="166"/>
      <c r="DB66" s="166"/>
      <c r="DC66" s="166"/>
      <c r="DD66" s="166"/>
      <c r="DE66" s="166"/>
      <c r="DF66" s="166"/>
      <c r="DG66" s="166"/>
      <c r="DH66" s="166"/>
      <c r="DI66" s="166"/>
      <c r="DJ66" s="166"/>
      <c r="DK66" s="166"/>
      <c r="DL66" s="166"/>
      <c r="DM66" s="166"/>
      <c r="DN66" s="166"/>
      <c r="DO66" s="166"/>
      <c r="DP66" s="166"/>
      <c r="DQ66" s="166"/>
      <c r="DR66" s="166"/>
    </row>
    <row r="67" spans="1:122" s="97" customFormat="1" ht="17.25" customHeight="1" x14ac:dyDescent="0.25">
      <c r="A67" s="98">
        <f>VLOOKUP(B67,Hoja2!$B$47:$C$66,2,0)</f>
        <v>11</v>
      </c>
      <c r="B67" s="98" t="s">
        <v>348</v>
      </c>
      <c r="C67" s="99">
        <f>VLOOKUP(D67,Hoja2!$B$8:$C$10,2,0)</f>
        <v>2</v>
      </c>
      <c r="D67" s="99" t="s">
        <v>338</v>
      </c>
      <c r="E67" s="99">
        <f>VLOOKUP(F67,Hoja2!$B$12:$C$40,2,0)</f>
        <v>22</v>
      </c>
      <c r="F67" s="96" t="s">
        <v>325</v>
      </c>
      <c r="G67" s="99">
        <v>624</v>
      </c>
      <c r="H67" s="100" t="s">
        <v>422</v>
      </c>
      <c r="I67" s="98">
        <f>VLOOKUP(J67,Desplegables!$D$78:$G$155,2,0)</f>
        <v>59</v>
      </c>
      <c r="J67" s="100" t="s">
        <v>232</v>
      </c>
      <c r="K67" s="98">
        <v>1046</v>
      </c>
      <c r="L67" s="100" t="s">
        <v>79</v>
      </c>
      <c r="M67" s="99">
        <v>2</v>
      </c>
      <c r="N67" s="96" t="s">
        <v>487</v>
      </c>
      <c r="O67" s="101">
        <v>2000</v>
      </c>
      <c r="P67" s="96" t="s">
        <v>81</v>
      </c>
      <c r="Q67" s="96"/>
      <c r="R67" s="96" t="str">
        <f>VLOOKUP(J67,Desplegables!$D$78:$G$155,4,0)</f>
        <v>1. AMBIENTE</v>
      </c>
      <c r="S67" s="96" t="str">
        <f>VLOOKUP(J67,Desplegables!$D$78:$G$155,3,0)</f>
        <v xml:space="preserve">Plantación y mantenimiento de arboles, jardines y especies vegetales </v>
      </c>
      <c r="T67" s="99" t="s">
        <v>440</v>
      </c>
      <c r="U67" s="104">
        <v>1</v>
      </c>
      <c r="V67" s="105">
        <f t="shared" ref="V67:V80" si="22">+AJ67/O67</f>
        <v>0.75</v>
      </c>
      <c r="W67" s="105">
        <f t="shared" ref="W67:W80" si="23">+U67*V67</f>
        <v>0.75</v>
      </c>
      <c r="X67" s="105">
        <f t="shared" ref="X67:X80" si="24">+AO67/O67</f>
        <v>2.3374999999999999</v>
      </c>
      <c r="Y67" s="105">
        <f t="shared" ref="Y67:Y80" si="25">+X67*U67</f>
        <v>2.3374999999999999</v>
      </c>
      <c r="Z67" s="99">
        <v>0</v>
      </c>
      <c r="AA67" s="101">
        <v>2000</v>
      </c>
      <c r="AB67" s="102">
        <v>2000</v>
      </c>
      <c r="AC67" s="101">
        <v>2000</v>
      </c>
      <c r="AD67" s="101">
        <v>2000</v>
      </c>
      <c r="AE67" s="101">
        <f t="shared" si="19"/>
        <v>2000</v>
      </c>
      <c r="AF67" s="102">
        <v>2000</v>
      </c>
      <c r="AG67" s="120">
        <v>2000</v>
      </c>
      <c r="AH67" s="120">
        <v>0</v>
      </c>
      <c r="AI67" s="120">
        <v>2000</v>
      </c>
      <c r="AJ67" s="142">
        <f t="shared" si="20"/>
        <v>1500</v>
      </c>
      <c r="AK67" s="142">
        <v>15300</v>
      </c>
      <c r="AL67" s="120">
        <v>3400</v>
      </c>
      <c r="AM67" s="120">
        <v>0</v>
      </c>
      <c r="AN67" s="142">
        <v>0</v>
      </c>
      <c r="AO67" s="142">
        <f t="shared" si="21"/>
        <v>4675</v>
      </c>
      <c r="AP67" s="141">
        <v>69893016</v>
      </c>
      <c r="AQ67" s="141">
        <v>98977369</v>
      </c>
      <c r="AR67" s="111">
        <v>0</v>
      </c>
      <c r="AS67" s="112">
        <v>299746666</v>
      </c>
      <c r="AT67" s="112">
        <f t="shared" si="18"/>
        <v>468617051</v>
      </c>
      <c r="AU67" s="111">
        <v>0</v>
      </c>
      <c r="AV67" s="112">
        <v>0</v>
      </c>
      <c r="AW67" s="112">
        <v>0</v>
      </c>
      <c r="AX67" s="112">
        <v>10746666</v>
      </c>
      <c r="AY67" s="113">
        <f t="shared" ref="AY67:AY80" si="26">SUM(AU67:AX67)</f>
        <v>10746666</v>
      </c>
      <c r="AZ67" s="113"/>
      <c r="BA67" s="113"/>
      <c r="BB67" s="113" t="s">
        <v>22</v>
      </c>
      <c r="BC67" s="154" t="s">
        <v>680</v>
      </c>
      <c r="BD67" s="115" t="s">
        <v>1</v>
      </c>
      <c r="BE67" s="166"/>
      <c r="BF67" s="166"/>
      <c r="BG67" s="166"/>
      <c r="BH67" s="166"/>
      <c r="BI67" s="166"/>
      <c r="BJ67" s="166"/>
      <c r="BK67" s="166"/>
      <c r="BL67" s="166"/>
      <c r="BM67" s="166"/>
      <c r="BN67" s="166"/>
      <c r="BO67" s="166"/>
      <c r="BP67" s="166"/>
      <c r="BQ67" s="166"/>
      <c r="BR67" s="166"/>
      <c r="BS67" s="166"/>
      <c r="BT67" s="166"/>
      <c r="BU67" s="166"/>
      <c r="BV67" s="166"/>
      <c r="BW67" s="166"/>
      <c r="BX67" s="166"/>
      <c r="BY67" s="166"/>
      <c r="BZ67" s="166"/>
      <c r="CA67" s="166"/>
      <c r="CB67" s="166"/>
      <c r="CC67" s="166"/>
      <c r="CD67" s="166"/>
      <c r="CE67" s="166"/>
      <c r="CF67" s="166"/>
      <c r="CG67" s="166"/>
      <c r="CH67" s="166"/>
      <c r="CI67" s="166"/>
      <c r="CJ67" s="166"/>
      <c r="CK67" s="166"/>
      <c r="CL67" s="166"/>
      <c r="CM67" s="166"/>
      <c r="CN67" s="166"/>
      <c r="CO67" s="166"/>
      <c r="CP67" s="166"/>
      <c r="CQ67" s="166"/>
      <c r="CR67" s="166"/>
      <c r="CS67" s="166"/>
      <c r="CT67" s="166"/>
      <c r="CU67" s="166"/>
      <c r="CV67" s="166"/>
      <c r="CW67" s="166"/>
      <c r="CX67" s="166"/>
      <c r="CY67" s="166"/>
      <c r="CZ67" s="166"/>
      <c r="DA67" s="166"/>
      <c r="DB67" s="166"/>
      <c r="DC67" s="166"/>
      <c r="DD67" s="166"/>
      <c r="DE67" s="166"/>
      <c r="DF67" s="166"/>
      <c r="DG67" s="166"/>
      <c r="DH67" s="166"/>
      <c r="DI67" s="166"/>
      <c r="DJ67" s="166"/>
      <c r="DK67" s="166"/>
      <c r="DL67" s="166"/>
      <c r="DM67" s="166"/>
      <c r="DN67" s="166"/>
      <c r="DO67" s="166"/>
      <c r="DP67" s="166"/>
      <c r="DQ67" s="166"/>
      <c r="DR67" s="166"/>
    </row>
    <row r="68" spans="1:122" s="97" customFormat="1" ht="17.25" customHeight="1" x14ac:dyDescent="0.25">
      <c r="A68" s="98">
        <f>VLOOKUP(B68,Hoja2!$B$47:$C$66,2,0)</f>
        <v>11</v>
      </c>
      <c r="B68" s="98" t="s">
        <v>348</v>
      </c>
      <c r="C68" s="99">
        <f>VLOOKUP(D68,Hoja2!$B$8:$C$10,2,0)</f>
        <v>2</v>
      </c>
      <c r="D68" s="99" t="s">
        <v>338</v>
      </c>
      <c r="E68" s="99">
        <f>VLOOKUP(F68,Hoja2!$B$12:$C$40,2,0)</f>
        <v>22</v>
      </c>
      <c r="F68" s="96" t="s">
        <v>325</v>
      </c>
      <c r="G68" s="99">
        <v>625</v>
      </c>
      <c r="H68" s="100" t="s">
        <v>423</v>
      </c>
      <c r="I68" s="98" t="str">
        <f>VLOOKUP(J68,Desplegables!$D$78:$G$155,2,0)</f>
        <v>N/A</v>
      </c>
      <c r="J68" s="100" t="s">
        <v>565</v>
      </c>
      <c r="K68" s="98">
        <v>1046</v>
      </c>
      <c r="L68" s="100" t="s">
        <v>79</v>
      </c>
      <c r="M68" s="99">
        <v>3</v>
      </c>
      <c r="N68" s="96" t="s">
        <v>441</v>
      </c>
      <c r="O68" s="101">
        <v>1000</v>
      </c>
      <c r="P68" s="96" t="s">
        <v>442</v>
      </c>
      <c r="Q68" s="96" t="s">
        <v>82</v>
      </c>
      <c r="R68" s="96" t="str">
        <f>VLOOKUP(J68,Desplegables!$D$78:$G$155,4,0)</f>
        <v>N/A</v>
      </c>
      <c r="S68" s="96" t="str">
        <f>VLOOKUP(J68,Desplegables!$D$78:$G$155,3,0)</f>
        <v>N/A</v>
      </c>
      <c r="T68" s="99" t="s">
        <v>440</v>
      </c>
      <c r="U68" s="104">
        <v>1</v>
      </c>
      <c r="V68" s="105">
        <f t="shared" si="22"/>
        <v>0.5</v>
      </c>
      <c r="W68" s="105">
        <f t="shared" si="23"/>
        <v>0.5</v>
      </c>
      <c r="X68" s="105">
        <f t="shared" si="24"/>
        <v>0.75</v>
      </c>
      <c r="Y68" s="105">
        <f t="shared" si="25"/>
        <v>0.75</v>
      </c>
      <c r="Z68" s="99">
        <v>0</v>
      </c>
      <c r="AA68" s="101">
        <v>1000</v>
      </c>
      <c r="AB68" s="102">
        <v>1000</v>
      </c>
      <c r="AC68" s="101">
        <v>1000</v>
      </c>
      <c r="AD68" s="101">
        <v>1000</v>
      </c>
      <c r="AE68" s="101">
        <f t="shared" si="19"/>
        <v>1000</v>
      </c>
      <c r="AF68" s="102">
        <v>1000</v>
      </c>
      <c r="AG68" s="120">
        <v>1000</v>
      </c>
      <c r="AH68" s="120">
        <v>0</v>
      </c>
      <c r="AI68" s="120">
        <v>0</v>
      </c>
      <c r="AJ68" s="102">
        <f t="shared" si="20"/>
        <v>500</v>
      </c>
      <c r="AK68" s="102">
        <v>1000</v>
      </c>
      <c r="AL68" s="120">
        <v>2000</v>
      </c>
      <c r="AM68" s="120">
        <v>0</v>
      </c>
      <c r="AN68" s="120">
        <v>0</v>
      </c>
      <c r="AO68" s="102">
        <f t="shared" si="21"/>
        <v>750</v>
      </c>
      <c r="AP68" s="112">
        <v>250000000</v>
      </c>
      <c r="AQ68" s="112">
        <v>116250000</v>
      </c>
      <c r="AR68" s="112">
        <v>0</v>
      </c>
      <c r="AS68" s="112"/>
      <c r="AT68" s="112">
        <f t="shared" si="18"/>
        <v>366250000</v>
      </c>
      <c r="AU68" s="111">
        <v>100285714</v>
      </c>
      <c r="AV68" s="112">
        <v>0</v>
      </c>
      <c r="AW68" s="112">
        <v>0</v>
      </c>
      <c r="AX68" s="112"/>
      <c r="AY68" s="113">
        <f t="shared" si="26"/>
        <v>100285714</v>
      </c>
      <c r="AZ68" s="113"/>
      <c r="BA68" s="113"/>
      <c r="BB68" s="113" t="s">
        <v>22</v>
      </c>
      <c r="BC68" s="153"/>
      <c r="BD68" s="115"/>
      <c r="BE68" s="166"/>
      <c r="BF68" s="166"/>
      <c r="BG68" s="166"/>
      <c r="BH68" s="166"/>
      <c r="BI68" s="166"/>
      <c r="BJ68" s="166"/>
      <c r="BK68" s="166"/>
      <c r="BL68" s="166"/>
      <c r="BM68" s="166"/>
      <c r="BN68" s="166"/>
      <c r="BO68" s="166"/>
      <c r="BP68" s="166"/>
      <c r="BQ68" s="166"/>
      <c r="BR68" s="166"/>
      <c r="BS68" s="166"/>
      <c r="BT68" s="166"/>
      <c r="BU68" s="166"/>
      <c r="BV68" s="166"/>
      <c r="BW68" s="166"/>
      <c r="BX68" s="166"/>
      <c r="BY68" s="166"/>
      <c r="BZ68" s="166"/>
      <c r="CA68" s="166"/>
      <c r="CB68" s="166"/>
      <c r="CC68" s="166"/>
      <c r="CD68" s="166"/>
      <c r="CE68" s="166"/>
      <c r="CF68" s="166"/>
      <c r="CG68" s="166"/>
      <c r="CH68" s="166"/>
      <c r="CI68" s="166"/>
      <c r="CJ68" s="166"/>
      <c r="CK68" s="166"/>
      <c r="CL68" s="166"/>
      <c r="CM68" s="166"/>
      <c r="CN68" s="166"/>
      <c r="CO68" s="166"/>
      <c r="CP68" s="166"/>
      <c r="CQ68" s="166"/>
      <c r="CR68" s="166"/>
      <c r="CS68" s="166"/>
      <c r="CT68" s="166"/>
      <c r="CU68" s="166"/>
      <c r="CV68" s="166"/>
      <c r="CW68" s="166"/>
      <c r="CX68" s="166"/>
      <c r="CY68" s="166"/>
      <c r="CZ68" s="166"/>
      <c r="DA68" s="166"/>
      <c r="DB68" s="166"/>
      <c r="DC68" s="166"/>
      <c r="DD68" s="166"/>
      <c r="DE68" s="166"/>
      <c r="DF68" s="166"/>
      <c r="DG68" s="166"/>
      <c r="DH68" s="166"/>
      <c r="DI68" s="166"/>
      <c r="DJ68" s="166"/>
      <c r="DK68" s="166"/>
      <c r="DL68" s="166"/>
      <c r="DM68" s="166"/>
      <c r="DN68" s="166"/>
      <c r="DO68" s="166"/>
      <c r="DP68" s="166"/>
      <c r="DQ68" s="166"/>
      <c r="DR68" s="166"/>
    </row>
    <row r="69" spans="1:122" s="97" customFormat="1" ht="26.1" customHeight="1" x14ac:dyDescent="0.25">
      <c r="A69" s="98">
        <f>VLOOKUP(B69,Hoja2!$B$47:$C$66,2,0)</f>
        <v>11</v>
      </c>
      <c r="B69" s="98" t="s">
        <v>348</v>
      </c>
      <c r="C69" s="99">
        <f>VLOOKUP(D69,Hoja2!$B$8:$C$10,2,0)</f>
        <v>3</v>
      </c>
      <c r="D69" s="99" t="s">
        <v>339</v>
      </c>
      <c r="E69" s="99">
        <f>VLOOKUP(F69,Hoja2!$B$12:$C$40,2,0)</f>
        <v>24</v>
      </c>
      <c r="F69" s="96" t="s">
        <v>327</v>
      </c>
      <c r="G69" s="99">
        <v>626</v>
      </c>
      <c r="H69" s="100" t="s">
        <v>424</v>
      </c>
      <c r="I69" s="98">
        <f>VLOOKUP(J69,Desplegables!$D$78:$G$155,2,0)</f>
        <v>61</v>
      </c>
      <c r="J69" s="100" t="s">
        <v>235</v>
      </c>
      <c r="K69" s="98">
        <v>1047</v>
      </c>
      <c r="L69" s="100" t="s">
        <v>83</v>
      </c>
      <c r="M69" s="99">
        <v>1</v>
      </c>
      <c r="N69" s="96" t="s">
        <v>441</v>
      </c>
      <c r="O69" s="101">
        <v>2000</v>
      </c>
      <c r="P69" s="96" t="s">
        <v>442</v>
      </c>
      <c r="Q69" s="96" t="s">
        <v>84</v>
      </c>
      <c r="R69" s="96" t="str">
        <f>VLOOKUP(J69,Desplegables!$D$78:$G$155,4,0)</f>
        <v xml:space="preserve">5. GOBIERNO </v>
      </c>
      <c r="S69" s="96" t="str">
        <f>VLOOKUP(J69,Desplegables!$D$78:$G$155,3,0)</f>
        <v xml:space="preserve">Espacios y procesos de participación ciudadana fortalecidos </v>
      </c>
      <c r="T69" s="99" t="s">
        <v>440</v>
      </c>
      <c r="U69" s="104">
        <v>1</v>
      </c>
      <c r="V69" s="105">
        <f t="shared" si="22"/>
        <v>1</v>
      </c>
      <c r="W69" s="105">
        <f t="shared" si="23"/>
        <v>1</v>
      </c>
      <c r="X69" s="105">
        <f t="shared" si="24"/>
        <v>2.625</v>
      </c>
      <c r="Y69" s="105">
        <f t="shared" si="25"/>
        <v>2.625</v>
      </c>
      <c r="Z69" s="99">
        <v>2000</v>
      </c>
      <c r="AA69" s="101">
        <v>2000</v>
      </c>
      <c r="AB69" s="102">
        <v>2000</v>
      </c>
      <c r="AC69" s="101">
        <v>2000</v>
      </c>
      <c r="AD69" s="101">
        <v>2000</v>
      </c>
      <c r="AE69" s="101">
        <f t="shared" si="19"/>
        <v>2000</v>
      </c>
      <c r="AF69" s="102">
        <v>2000</v>
      </c>
      <c r="AG69" s="120">
        <v>2000</v>
      </c>
      <c r="AH69" s="120">
        <v>2000</v>
      </c>
      <c r="AI69" s="120">
        <v>2000</v>
      </c>
      <c r="AJ69" s="142">
        <f t="shared" si="20"/>
        <v>2000</v>
      </c>
      <c r="AK69" s="142">
        <v>7000</v>
      </c>
      <c r="AL69" s="120">
        <v>12000</v>
      </c>
      <c r="AM69" s="120">
        <v>2000</v>
      </c>
      <c r="AN69" s="120">
        <v>0</v>
      </c>
      <c r="AO69" s="102">
        <f t="shared" si="21"/>
        <v>5250</v>
      </c>
      <c r="AP69" s="111">
        <v>278600000</v>
      </c>
      <c r="AQ69" s="112">
        <v>400000000</v>
      </c>
      <c r="AR69" s="112">
        <f>42900000+40000000+15600000</f>
        <v>98500000</v>
      </c>
      <c r="AS69" s="112">
        <v>319166666</v>
      </c>
      <c r="AT69" s="112">
        <f t="shared" si="18"/>
        <v>1096266666</v>
      </c>
      <c r="AU69" s="111">
        <v>83580000</v>
      </c>
      <c r="AV69" s="112">
        <v>317140000</v>
      </c>
      <c r="AW69" s="111">
        <v>32630000</v>
      </c>
      <c r="AX69" s="112">
        <v>8250000</v>
      </c>
      <c r="AY69" s="113">
        <f t="shared" si="26"/>
        <v>441600000</v>
      </c>
      <c r="AZ69" s="113"/>
      <c r="BA69" s="113"/>
      <c r="BB69" s="113" t="s">
        <v>22</v>
      </c>
      <c r="BC69" s="153" t="s">
        <v>686</v>
      </c>
      <c r="BD69" s="115" t="s">
        <v>645</v>
      </c>
      <c r="BE69" s="166"/>
      <c r="BF69" s="166"/>
      <c r="BG69" s="166"/>
      <c r="BH69" s="166"/>
      <c r="BI69" s="166"/>
      <c r="BJ69" s="166"/>
      <c r="BK69" s="166"/>
      <c r="BL69" s="166"/>
      <c r="BM69" s="166"/>
      <c r="BN69" s="166"/>
      <c r="BO69" s="166"/>
      <c r="BP69" s="166"/>
      <c r="BQ69" s="166"/>
      <c r="BR69" s="166"/>
      <c r="BS69" s="166"/>
      <c r="BT69" s="166"/>
      <c r="BU69" s="166"/>
      <c r="BV69" s="166"/>
      <c r="BW69" s="166"/>
      <c r="BX69" s="166"/>
      <c r="BY69" s="166"/>
      <c r="BZ69" s="166"/>
      <c r="CA69" s="166"/>
      <c r="CB69" s="166"/>
      <c r="CC69" s="166"/>
      <c r="CD69" s="166"/>
      <c r="CE69" s="166"/>
      <c r="CF69" s="166"/>
      <c r="CG69" s="166"/>
      <c r="CH69" s="166"/>
      <c r="CI69" s="166"/>
      <c r="CJ69" s="166"/>
      <c r="CK69" s="166"/>
      <c r="CL69" s="166"/>
      <c r="CM69" s="166"/>
      <c r="CN69" s="166"/>
      <c r="CO69" s="166"/>
      <c r="CP69" s="166"/>
      <c r="CQ69" s="166"/>
      <c r="CR69" s="166"/>
      <c r="CS69" s="166"/>
      <c r="CT69" s="166"/>
      <c r="CU69" s="166"/>
      <c r="CV69" s="166"/>
      <c r="CW69" s="166"/>
      <c r="CX69" s="166"/>
      <c r="CY69" s="166"/>
      <c r="CZ69" s="166"/>
      <c r="DA69" s="166"/>
      <c r="DB69" s="166"/>
      <c r="DC69" s="166"/>
      <c r="DD69" s="166"/>
      <c r="DE69" s="166"/>
      <c r="DF69" s="166"/>
      <c r="DG69" s="166"/>
      <c r="DH69" s="166"/>
      <c r="DI69" s="166"/>
      <c r="DJ69" s="166"/>
      <c r="DK69" s="166"/>
      <c r="DL69" s="166"/>
      <c r="DM69" s="166"/>
      <c r="DN69" s="166"/>
      <c r="DO69" s="166"/>
      <c r="DP69" s="166"/>
      <c r="DQ69" s="166"/>
      <c r="DR69" s="166"/>
    </row>
    <row r="70" spans="1:122" s="97" customFormat="1" ht="17.25" customHeight="1" x14ac:dyDescent="0.25">
      <c r="A70" s="98">
        <f>VLOOKUP(B70,Hoja2!$B$47:$C$66,2,0)</f>
        <v>11</v>
      </c>
      <c r="B70" s="98" t="s">
        <v>348</v>
      </c>
      <c r="C70" s="99">
        <f>VLOOKUP(D70,Hoja2!$B$8:$C$10,2,0)</f>
        <v>3</v>
      </c>
      <c r="D70" s="99" t="s">
        <v>339</v>
      </c>
      <c r="E70" s="99">
        <f>VLOOKUP(F70,Hoja2!$B$12:$C$40,2,0)</f>
        <v>24</v>
      </c>
      <c r="F70" s="96" t="s">
        <v>327</v>
      </c>
      <c r="G70" s="99">
        <v>627</v>
      </c>
      <c r="H70" s="100" t="s">
        <v>425</v>
      </c>
      <c r="I70" s="98">
        <f>VLOOKUP(J70,Desplegables!$D$78:$G$155,2,0)</f>
        <v>65</v>
      </c>
      <c r="J70" s="100" t="s">
        <v>240</v>
      </c>
      <c r="K70" s="98">
        <v>1047</v>
      </c>
      <c r="L70" s="100" t="s">
        <v>83</v>
      </c>
      <c r="M70" s="99">
        <v>2</v>
      </c>
      <c r="N70" s="96" t="s">
        <v>85</v>
      </c>
      <c r="O70" s="101">
        <v>25</v>
      </c>
      <c r="P70" s="96" t="s">
        <v>86</v>
      </c>
      <c r="Q70" s="96" t="s">
        <v>87</v>
      </c>
      <c r="R70" s="96" t="str">
        <f>VLOOKUP(J70,Desplegables!$D$78:$G$155,4,0)</f>
        <v xml:space="preserve">5. GOBIERNO </v>
      </c>
      <c r="S70" s="96" t="str">
        <f>VLOOKUP(J70,Desplegables!$D$78:$G$155,3,0)</f>
        <v xml:space="preserve">Espacios y procesos de participación ciudadana fortalecidos </v>
      </c>
      <c r="T70" s="99" t="s">
        <v>440</v>
      </c>
      <c r="U70" s="104">
        <v>1</v>
      </c>
      <c r="V70" s="105">
        <f t="shared" si="22"/>
        <v>1.24</v>
      </c>
      <c r="W70" s="105">
        <f t="shared" si="23"/>
        <v>1.24</v>
      </c>
      <c r="X70" s="105">
        <f t="shared" si="24"/>
        <v>0.99</v>
      </c>
      <c r="Y70" s="105">
        <f t="shared" si="25"/>
        <v>0.99</v>
      </c>
      <c r="Z70" s="99">
        <v>0</v>
      </c>
      <c r="AA70" s="101">
        <v>25</v>
      </c>
      <c r="AB70" s="102">
        <v>25</v>
      </c>
      <c r="AC70" s="101">
        <v>25</v>
      </c>
      <c r="AD70" s="101">
        <v>25</v>
      </c>
      <c r="AE70" s="101">
        <f t="shared" si="19"/>
        <v>25</v>
      </c>
      <c r="AF70" s="102">
        <v>49</v>
      </c>
      <c r="AG70" s="120">
        <v>25</v>
      </c>
      <c r="AH70" s="120">
        <v>25</v>
      </c>
      <c r="AI70" s="120">
        <v>25</v>
      </c>
      <c r="AJ70" s="142">
        <f t="shared" si="20"/>
        <v>31</v>
      </c>
      <c r="AK70" s="142">
        <v>49</v>
      </c>
      <c r="AL70" s="120">
        <v>25</v>
      </c>
      <c r="AM70" s="120">
        <v>25</v>
      </c>
      <c r="AN70" s="120">
        <v>0</v>
      </c>
      <c r="AO70" s="102">
        <f t="shared" si="21"/>
        <v>24.75</v>
      </c>
      <c r="AP70" s="111">
        <v>284950327</v>
      </c>
      <c r="AQ70" s="112">
        <v>994862127</v>
      </c>
      <c r="AR70" s="112">
        <f>396200000+5331801+8368199</f>
        <v>409900000</v>
      </c>
      <c r="AS70" s="112">
        <v>335206469</v>
      </c>
      <c r="AT70" s="112">
        <f t="shared" si="18"/>
        <v>2024918923</v>
      </c>
      <c r="AU70" s="111">
        <v>0</v>
      </c>
      <c r="AV70" s="112">
        <v>113485878</v>
      </c>
      <c r="AW70" s="111">
        <f>49999741</f>
        <v>49999741</v>
      </c>
      <c r="AX70" s="112"/>
      <c r="AY70" s="113">
        <f t="shared" si="26"/>
        <v>163485619</v>
      </c>
      <c r="AZ70" s="113"/>
      <c r="BA70" s="113"/>
      <c r="BB70" s="113" t="s">
        <v>22</v>
      </c>
      <c r="BC70" s="153" t="s">
        <v>681</v>
      </c>
      <c r="BD70" s="115" t="s">
        <v>644</v>
      </c>
      <c r="BE70" s="166"/>
      <c r="BF70" s="166"/>
      <c r="BG70" s="166"/>
      <c r="BH70" s="166"/>
      <c r="BI70" s="166"/>
      <c r="BJ70" s="166"/>
      <c r="BK70" s="166"/>
      <c r="BL70" s="166"/>
      <c r="BM70" s="166"/>
      <c r="BN70" s="166"/>
      <c r="BO70" s="166"/>
      <c r="BP70" s="166"/>
      <c r="BQ70" s="166"/>
      <c r="BR70" s="166"/>
      <c r="BS70" s="166"/>
      <c r="BT70" s="166"/>
      <c r="BU70" s="166"/>
      <c r="BV70" s="166"/>
      <c r="BW70" s="166"/>
      <c r="BX70" s="166"/>
      <c r="BY70" s="166"/>
      <c r="BZ70" s="166"/>
      <c r="CA70" s="166"/>
      <c r="CB70" s="166"/>
      <c r="CC70" s="166"/>
      <c r="CD70" s="166"/>
      <c r="CE70" s="166"/>
      <c r="CF70" s="166"/>
      <c r="CG70" s="166"/>
      <c r="CH70" s="166"/>
      <c r="CI70" s="166"/>
      <c r="CJ70" s="166"/>
      <c r="CK70" s="166"/>
      <c r="CL70" s="166"/>
      <c r="CM70" s="166"/>
      <c r="CN70" s="166"/>
      <c r="CO70" s="166"/>
      <c r="CP70" s="166"/>
      <c r="CQ70" s="166"/>
      <c r="CR70" s="166"/>
      <c r="CS70" s="166"/>
      <c r="CT70" s="166"/>
      <c r="CU70" s="166"/>
      <c r="CV70" s="166"/>
      <c r="CW70" s="166"/>
      <c r="CX70" s="166"/>
      <c r="CY70" s="166"/>
      <c r="CZ70" s="166"/>
      <c r="DA70" s="166"/>
      <c r="DB70" s="166"/>
      <c r="DC70" s="166"/>
      <c r="DD70" s="166"/>
      <c r="DE70" s="166"/>
      <c r="DF70" s="166"/>
      <c r="DG70" s="166"/>
      <c r="DH70" s="166"/>
      <c r="DI70" s="166"/>
      <c r="DJ70" s="166"/>
      <c r="DK70" s="166"/>
      <c r="DL70" s="166"/>
      <c r="DM70" s="166"/>
      <c r="DN70" s="166"/>
      <c r="DO70" s="166"/>
      <c r="DP70" s="166"/>
      <c r="DQ70" s="166"/>
      <c r="DR70" s="166"/>
    </row>
    <row r="71" spans="1:122" s="97" customFormat="1" ht="35.1" customHeight="1" x14ac:dyDescent="0.25">
      <c r="A71" s="98">
        <f>VLOOKUP(B71,Hoja2!$B$47:$C$66,2,0)</f>
        <v>11</v>
      </c>
      <c r="B71" s="98" t="s">
        <v>348</v>
      </c>
      <c r="C71" s="99">
        <f>VLOOKUP(D71,Hoja2!$B$8:$C$10,2,0)</f>
        <v>3</v>
      </c>
      <c r="D71" s="99" t="s">
        <v>339</v>
      </c>
      <c r="E71" s="99">
        <f>VLOOKUP(F71,Hoja2!$B$12:$C$40,2,0)</f>
        <v>24</v>
      </c>
      <c r="F71" s="96" t="s">
        <v>327</v>
      </c>
      <c r="G71" s="99">
        <v>628</v>
      </c>
      <c r="H71" s="100" t="s">
        <v>426</v>
      </c>
      <c r="I71" s="98">
        <f>VLOOKUP(J71,Desplegables!$D$78:$G$155,2,0)</f>
        <v>71</v>
      </c>
      <c r="J71" s="100" t="s">
        <v>561</v>
      </c>
      <c r="K71" s="98">
        <v>1047</v>
      </c>
      <c r="L71" s="100" t="s">
        <v>83</v>
      </c>
      <c r="M71" s="99">
        <v>3</v>
      </c>
      <c r="N71" s="96" t="s">
        <v>441</v>
      </c>
      <c r="O71" s="101">
        <v>1000</v>
      </c>
      <c r="P71" s="96" t="s">
        <v>442</v>
      </c>
      <c r="Q71" s="96" t="s">
        <v>88</v>
      </c>
      <c r="R71" s="96" t="str">
        <f>VLOOKUP(J71,Desplegables!$D$78:$G$155,4,0)</f>
        <v xml:space="preserve">5. GOBIERNO </v>
      </c>
      <c r="S71" s="96" t="str">
        <f>VLOOKUP(J71,Desplegables!$D$78:$G$155,3,0)</f>
        <v>Espacios para el control social</v>
      </c>
      <c r="T71" s="99" t="s">
        <v>440</v>
      </c>
      <c r="U71" s="104">
        <v>1</v>
      </c>
      <c r="V71" s="105">
        <f t="shared" si="22"/>
        <v>1.79</v>
      </c>
      <c r="W71" s="105">
        <f t="shared" si="23"/>
        <v>1.79</v>
      </c>
      <c r="X71" s="105">
        <f t="shared" si="24"/>
        <v>3.49</v>
      </c>
      <c r="Y71" s="105">
        <f t="shared" si="25"/>
        <v>3.49</v>
      </c>
      <c r="Z71" s="99">
        <v>1000</v>
      </c>
      <c r="AA71" s="101">
        <v>1000</v>
      </c>
      <c r="AB71" s="102">
        <v>1000</v>
      </c>
      <c r="AC71" s="101">
        <v>1000</v>
      </c>
      <c r="AD71" s="101">
        <v>1000</v>
      </c>
      <c r="AE71" s="101">
        <f t="shared" si="19"/>
        <v>1000</v>
      </c>
      <c r="AF71" s="102">
        <v>1460</v>
      </c>
      <c r="AG71" s="120">
        <v>2200</v>
      </c>
      <c r="AH71" s="120">
        <v>2500</v>
      </c>
      <c r="AI71" s="120">
        <v>1000</v>
      </c>
      <c r="AJ71" s="142">
        <f t="shared" si="20"/>
        <v>1790</v>
      </c>
      <c r="AK71" s="142">
        <v>1460</v>
      </c>
      <c r="AL71" s="120">
        <v>10000</v>
      </c>
      <c r="AM71" s="120">
        <v>2500</v>
      </c>
      <c r="AN71" s="142">
        <v>0</v>
      </c>
      <c r="AO71" s="142">
        <f t="shared" si="21"/>
        <v>3490</v>
      </c>
      <c r="AP71" s="141">
        <v>335779895</v>
      </c>
      <c r="AQ71" s="147">
        <v>475906500</v>
      </c>
      <c r="AR71" s="112">
        <f>60900000+10400000+1700000+5100000</f>
        <v>78100000</v>
      </c>
      <c r="AS71" s="112">
        <v>210639000</v>
      </c>
      <c r="AT71" s="112">
        <f t="shared" si="18"/>
        <v>1100425395</v>
      </c>
      <c r="AU71" s="112">
        <v>68534448</v>
      </c>
      <c r="AV71" s="112">
        <v>418162516</v>
      </c>
      <c r="AW71" s="111">
        <f>9916666+20020000+13486667</f>
        <v>43423333</v>
      </c>
      <c r="AX71" s="112"/>
      <c r="AY71" s="113">
        <f t="shared" si="26"/>
        <v>530120297</v>
      </c>
      <c r="AZ71" s="113"/>
      <c r="BA71" s="113"/>
      <c r="BB71" s="113" t="s">
        <v>22</v>
      </c>
      <c r="BC71" s="153" t="s">
        <v>687</v>
      </c>
      <c r="BD71" s="115" t="s">
        <v>647</v>
      </c>
      <c r="BE71" s="166"/>
      <c r="BF71" s="166"/>
      <c r="BG71" s="166"/>
      <c r="BH71" s="166"/>
      <c r="BI71" s="166"/>
      <c r="BJ71" s="166"/>
      <c r="BK71" s="166"/>
      <c r="BL71" s="166"/>
      <c r="BM71" s="166"/>
      <c r="BN71" s="166"/>
      <c r="BO71" s="166"/>
      <c r="BP71" s="166"/>
      <c r="BQ71" s="166"/>
      <c r="BR71" s="166"/>
      <c r="BS71" s="166"/>
      <c r="BT71" s="166"/>
      <c r="BU71" s="166"/>
      <c r="BV71" s="166"/>
      <c r="BW71" s="166"/>
      <c r="BX71" s="166"/>
      <c r="BY71" s="166"/>
      <c r="BZ71" s="166"/>
      <c r="CA71" s="166"/>
      <c r="CB71" s="166"/>
      <c r="CC71" s="166"/>
      <c r="CD71" s="166"/>
      <c r="CE71" s="166"/>
      <c r="CF71" s="166"/>
      <c r="CG71" s="166"/>
      <c r="CH71" s="166"/>
      <c r="CI71" s="166"/>
      <c r="CJ71" s="166"/>
      <c r="CK71" s="166"/>
      <c r="CL71" s="166"/>
      <c r="CM71" s="166"/>
      <c r="CN71" s="166"/>
      <c r="CO71" s="166"/>
      <c r="CP71" s="166"/>
      <c r="CQ71" s="166"/>
      <c r="CR71" s="166"/>
      <c r="CS71" s="166"/>
      <c r="CT71" s="166"/>
      <c r="CU71" s="166"/>
      <c r="CV71" s="166"/>
      <c r="CW71" s="166"/>
      <c r="CX71" s="166"/>
      <c r="CY71" s="166"/>
      <c r="CZ71" s="166"/>
      <c r="DA71" s="166"/>
      <c r="DB71" s="166"/>
      <c r="DC71" s="166"/>
      <c r="DD71" s="166"/>
      <c r="DE71" s="166"/>
      <c r="DF71" s="166"/>
      <c r="DG71" s="166"/>
      <c r="DH71" s="166"/>
      <c r="DI71" s="166"/>
      <c r="DJ71" s="166"/>
      <c r="DK71" s="166"/>
      <c r="DL71" s="166"/>
      <c r="DM71" s="166"/>
      <c r="DN71" s="166"/>
      <c r="DO71" s="166"/>
      <c r="DP71" s="166"/>
      <c r="DQ71" s="166"/>
      <c r="DR71" s="166"/>
    </row>
    <row r="72" spans="1:122" s="97" customFormat="1" ht="17.25" customHeight="1" x14ac:dyDescent="0.25">
      <c r="A72" s="98">
        <f>VLOOKUP(B72,Hoja2!$B$47:$C$66,2,0)</f>
        <v>11</v>
      </c>
      <c r="B72" s="98" t="s">
        <v>348</v>
      </c>
      <c r="C72" s="99">
        <f>VLOOKUP(D72,Hoja2!$B$8:$C$10,2,0)</f>
        <v>3</v>
      </c>
      <c r="D72" s="99" t="s">
        <v>339</v>
      </c>
      <c r="E72" s="99">
        <f>VLOOKUP(F72,Hoja2!$B$12:$C$40,2,0)</f>
        <v>24</v>
      </c>
      <c r="F72" s="96" t="s">
        <v>327</v>
      </c>
      <c r="G72" s="99">
        <v>629</v>
      </c>
      <c r="H72" s="100" t="s">
        <v>427</v>
      </c>
      <c r="I72" s="98">
        <f>VLOOKUP(J72,Desplegables!$D$78:$G$155,2,0)</f>
        <v>66</v>
      </c>
      <c r="J72" s="100" t="s">
        <v>241</v>
      </c>
      <c r="K72" s="98">
        <v>1047</v>
      </c>
      <c r="L72" s="100" t="s">
        <v>83</v>
      </c>
      <c r="M72" s="99">
        <v>4</v>
      </c>
      <c r="N72" s="96" t="s">
        <v>85</v>
      </c>
      <c r="O72" s="101">
        <v>3</v>
      </c>
      <c r="P72" s="96" t="s">
        <v>89</v>
      </c>
      <c r="Q72" s="96" t="s">
        <v>90</v>
      </c>
      <c r="R72" s="96" t="str">
        <f>VLOOKUP(J72,Desplegables!$D$78:$G$155,4,0)</f>
        <v xml:space="preserve">5. GOBIERNO </v>
      </c>
      <c r="S72" s="96" t="str">
        <f>VLOOKUP(J72,Desplegables!$D$78:$G$155,3,0)</f>
        <v xml:space="preserve">Espacios y procesos de participación ciudadana fortalecidos </v>
      </c>
      <c r="T72" s="99" t="s">
        <v>440</v>
      </c>
      <c r="U72" s="104">
        <v>1</v>
      </c>
      <c r="V72" s="105">
        <f t="shared" si="22"/>
        <v>2.5833333333333335</v>
      </c>
      <c r="W72" s="105">
        <f t="shared" si="23"/>
        <v>2.5833333333333335</v>
      </c>
      <c r="X72" s="105">
        <f t="shared" si="24"/>
        <v>2.3333333333333335</v>
      </c>
      <c r="Y72" s="105">
        <f t="shared" si="25"/>
        <v>2.3333333333333335</v>
      </c>
      <c r="Z72" s="99">
        <v>0</v>
      </c>
      <c r="AA72" s="101">
        <v>3</v>
      </c>
      <c r="AB72" s="102">
        <v>3</v>
      </c>
      <c r="AC72" s="101">
        <v>3</v>
      </c>
      <c r="AD72" s="101">
        <v>3</v>
      </c>
      <c r="AE72" s="101">
        <f t="shared" si="19"/>
        <v>3</v>
      </c>
      <c r="AF72" s="102">
        <v>25</v>
      </c>
      <c r="AG72" s="120">
        <v>3</v>
      </c>
      <c r="AH72" s="120">
        <v>0</v>
      </c>
      <c r="AI72" s="120">
        <v>3</v>
      </c>
      <c r="AJ72" s="142">
        <f t="shared" si="20"/>
        <v>7.75</v>
      </c>
      <c r="AK72" s="142">
        <v>25</v>
      </c>
      <c r="AL72" s="120">
        <v>3</v>
      </c>
      <c r="AM72" s="120">
        <v>0</v>
      </c>
      <c r="AN72" s="120">
        <v>0</v>
      </c>
      <c r="AO72" s="102">
        <f t="shared" si="21"/>
        <v>7</v>
      </c>
      <c r="AP72" s="111">
        <v>76900253</v>
      </c>
      <c r="AQ72" s="112">
        <v>30497654</v>
      </c>
      <c r="AR72" s="112">
        <v>0</v>
      </c>
      <c r="AS72" s="112">
        <v>200000000</v>
      </c>
      <c r="AT72" s="112">
        <f t="shared" si="18"/>
        <v>307397907</v>
      </c>
      <c r="AU72" s="112">
        <v>0</v>
      </c>
      <c r="AV72" s="112">
        <v>0</v>
      </c>
      <c r="AW72" s="112"/>
      <c r="AX72" s="112"/>
      <c r="AY72" s="113">
        <f t="shared" si="26"/>
        <v>0</v>
      </c>
      <c r="AZ72" s="113"/>
      <c r="BA72" s="113"/>
      <c r="BB72" s="113" t="s">
        <v>22</v>
      </c>
      <c r="BC72" s="153" t="s">
        <v>681</v>
      </c>
      <c r="BD72" s="115"/>
      <c r="BE72" s="166"/>
      <c r="BF72" s="166"/>
      <c r="BG72" s="166"/>
      <c r="BH72" s="166"/>
      <c r="BI72" s="166"/>
      <c r="BJ72" s="166"/>
      <c r="BK72" s="166"/>
      <c r="BL72" s="166"/>
      <c r="BM72" s="166"/>
      <c r="BN72" s="166"/>
      <c r="BO72" s="166"/>
      <c r="BP72" s="166"/>
      <c r="BQ72" s="166"/>
      <c r="BR72" s="166"/>
      <c r="BS72" s="166"/>
      <c r="BT72" s="166"/>
      <c r="BU72" s="166"/>
      <c r="BV72" s="166"/>
      <c r="BW72" s="166"/>
      <c r="BX72" s="166"/>
      <c r="BY72" s="166"/>
      <c r="BZ72" s="166"/>
      <c r="CA72" s="166"/>
      <c r="CB72" s="166"/>
      <c r="CC72" s="166"/>
      <c r="CD72" s="166"/>
      <c r="CE72" s="166"/>
      <c r="CF72" s="166"/>
      <c r="CG72" s="166"/>
      <c r="CH72" s="166"/>
      <c r="CI72" s="166"/>
      <c r="CJ72" s="166"/>
      <c r="CK72" s="166"/>
      <c r="CL72" s="166"/>
      <c r="CM72" s="166"/>
      <c r="CN72" s="166"/>
      <c r="CO72" s="166"/>
      <c r="CP72" s="166"/>
      <c r="CQ72" s="166"/>
      <c r="CR72" s="166"/>
      <c r="CS72" s="166"/>
      <c r="CT72" s="166"/>
      <c r="CU72" s="166"/>
      <c r="CV72" s="166"/>
      <c r="CW72" s="166"/>
      <c r="CX72" s="166"/>
      <c r="CY72" s="166"/>
      <c r="CZ72" s="166"/>
      <c r="DA72" s="166"/>
      <c r="DB72" s="166"/>
      <c r="DC72" s="166"/>
      <c r="DD72" s="166"/>
      <c r="DE72" s="166"/>
      <c r="DF72" s="166"/>
      <c r="DG72" s="166"/>
      <c r="DH72" s="166"/>
      <c r="DI72" s="166"/>
      <c r="DJ72" s="166"/>
      <c r="DK72" s="166"/>
      <c r="DL72" s="166"/>
      <c r="DM72" s="166"/>
      <c r="DN72" s="166"/>
      <c r="DO72" s="166"/>
      <c r="DP72" s="166"/>
      <c r="DQ72" s="166"/>
      <c r="DR72" s="166"/>
    </row>
    <row r="73" spans="1:122" s="97" customFormat="1" ht="17.25" customHeight="1" x14ac:dyDescent="0.25">
      <c r="A73" s="98">
        <f>VLOOKUP(B73,Hoja2!$B$47:$C$66,2,0)</f>
        <v>11</v>
      </c>
      <c r="B73" s="98" t="s">
        <v>348</v>
      </c>
      <c r="C73" s="99">
        <f>VLOOKUP(D73,Hoja2!$B$8:$C$10,2,0)</f>
        <v>3</v>
      </c>
      <c r="D73" s="99" t="s">
        <v>339</v>
      </c>
      <c r="E73" s="99">
        <f>VLOOKUP(F73,Hoja2!$B$12:$C$40,2,0)</f>
        <v>24</v>
      </c>
      <c r="F73" s="96" t="s">
        <v>327</v>
      </c>
      <c r="G73" s="99">
        <v>630</v>
      </c>
      <c r="H73" s="100" t="s">
        <v>428</v>
      </c>
      <c r="I73" s="98">
        <f>VLOOKUP(J73,Desplegables!$D$78:$G$155,2,0)</f>
        <v>14</v>
      </c>
      <c r="J73" s="100" t="s">
        <v>169</v>
      </c>
      <c r="K73" s="98">
        <v>1047</v>
      </c>
      <c r="L73" s="100" t="s">
        <v>83</v>
      </c>
      <c r="M73" s="99">
        <v>5</v>
      </c>
      <c r="N73" s="96" t="s">
        <v>441</v>
      </c>
      <c r="O73" s="101">
        <v>400</v>
      </c>
      <c r="P73" s="96" t="s">
        <v>442</v>
      </c>
      <c r="Q73" s="96" t="s">
        <v>91</v>
      </c>
      <c r="R73" s="96" t="str">
        <f>VLOOKUP(J73,Desplegables!$D$78:$G$155,4,0)</f>
        <v>12. SECRETARÍA DE LA MUJER</v>
      </c>
      <c r="S73" s="96" t="str">
        <f>VLOOKUP(J73,Desplegables!$D$78:$G$155,3,0)</f>
        <v xml:space="preserve">Espacios y procesos de participación ciudadana fortalecidos </v>
      </c>
      <c r="T73" s="99" t="s">
        <v>440</v>
      </c>
      <c r="U73" s="104">
        <v>1</v>
      </c>
      <c r="V73" s="105">
        <f t="shared" si="22"/>
        <v>0.9375</v>
      </c>
      <c r="W73" s="105">
        <f t="shared" si="23"/>
        <v>0.9375</v>
      </c>
      <c r="X73" s="105">
        <f t="shared" si="24"/>
        <v>1</v>
      </c>
      <c r="Y73" s="105">
        <f t="shared" si="25"/>
        <v>1</v>
      </c>
      <c r="Z73" s="99">
        <v>200</v>
      </c>
      <c r="AA73" s="101">
        <v>400</v>
      </c>
      <c r="AB73" s="102">
        <v>400</v>
      </c>
      <c r="AC73" s="101">
        <v>400</v>
      </c>
      <c r="AD73" s="101">
        <v>400</v>
      </c>
      <c r="AE73" s="101">
        <f t="shared" si="19"/>
        <v>400</v>
      </c>
      <c r="AF73" s="102">
        <v>400</v>
      </c>
      <c r="AG73" s="120">
        <v>300</v>
      </c>
      <c r="AH73" s="120">
        <v>400</v>
      </c>
      <c r="AI73" s="120">
        <v>400</v>
      </c>
      <c r="AJ73" s="142">
        <f t="shared" si="20"/>
        <v>375</v>
      </c>
      <c r="AK73" s="142">
        <v>400</v>
      </c>
      <c r="AL73" s="120">
        <v>300</v>
      </c>
      <c r="AM73" s="120">
        <v>400</v>
      </c>
      <c r="AN73" s="142">
        <v>500</v>
      </c>
      <c r="AO73" s="102">
        <f t="shared" si="21"/>
        <v>400</v>
      </c>
      <c r="AP73" s="111">
        <v>97500000</v>
      </c>
      <c r="AQ73" s="111">
        <v>66250000</v>
      </c>
      <c r="AR73" s="112">
        <f>49500000+13500000</f>
        <v>63000000</v>
      </c>
      <c r="AS73" s="111">
        <v>22500000</v>
      </c>
      <c r="AT73" s="111">
        <f t="shared" si="18"/>
        <v>249250000</v>
      </c>
      <c r="AU73" s="111">
        <v>15571429</v>
      </c>
      <c r="AV73" s="111">
        <v>64650000</v>
      </c>
      <c r="AW73" s="112">
        <v>37950000</v>
      </c>
      <c r="AX73" s="111">
        <v>12450000</v>
      </c>
      <c r="AY73" s="114">
        <f t="shared" si="26"/>
        <v>130621429</v>
      </c>
      <c r="AZ73" s="114"/>
      <c r="BA73" s="114"/>
      <c r="BB73" s="113" t="s">
        <v>22</v>
      </c>
      <c r="BC73" s="153" t="s">
        <v>682</v>
      </c>
      <c r="BD73" s="115" t="s">
        <v>646</v>
      </c>
      <c r="BE73" s="166"/>
      <c r="BF73" s="166"/>
      <c r="BG73" s="166"/>
      <c r="BH73" s="166"/>
      <c r="BI73" s="166"/>
      <c r="BJ73" s="166"/>
      <c r="BK73" s="166"/>
      <c r="BL73" s="166"/>
      <c r="BM73" s="166"/>
      <c r="BN73" s="166"/>
      <c r="BO73" s="166"/>
      <c r="BP73" s="166"/>
      <c r="BQ73" s="166"/>
      <c r="BR73" s="166"/>
      <c r="BS73" s="166"/>
      <c r="BT73" s="166"/>
      <c r="BU73" s="166"/>
      <c r="BV73" s="166"/>
      <c r="BW73" s="166"/>
      <c r="BX73" s="166"/>
      <c r="BY73" s="166"/>
      <c r="BZ73" s="166"/>
      <c r="CA73" s="166"/>
      <c r="CB73" s="166"/>
      <c r="CC73" s="166"/>
      <c r="CD73" s="166"/>
      <c r="CE73" s="166"/>
      <c r="CF73" s="166"/>
      <c r="CG73" s="166"/>
      <c r="CH73" s="166"/>
      <c r="CI73" s="166"/>
      <c r="CJ73" s="166"/>
      <c r="CK73" s="166"/>
      <c r="CL73" s="166"/>
      <c r="CM73" s="166"/>
      <c r="CN73" s="166"/>
      <c r="CO73" s="166"/>
      <c r="CP73" s="166"/>
      <c r="CQ73" s="166"/>
      <c r="CR73" s="166"/>
      <c r="CS73" s="166"/>
      <c r="CT73" s="166"/>
      <c r="CU73" s="166"/>
      <c r="CV73" s="166"/>
      <c r="CW73" s="166"/>
      <c r="CX73" s="166"/>
      <c r="CY73" s="166"/>
      <c r="CZ73" s="166"/>
      <c r="DA73" s="166"/>
      <c r="DB73" s="166"/>
      <c r="DC73" s="166"/>
      <c r="DD73" s="166"/>
      <c r="DE73" s="166"/>
      <c r="DF73" s="166"/>
      <c r="DG73" s="166"/>
      <c r="DH73" s="166"/>
      <c r="DI73" s="166"/>
      <c r="DJ73" s="166"/>
      <c r="DK73" s="166"/>
      <c r="DL73" s="166"/>
      <c r="DM73" s="166"/>
      <c r="DN73" s="166"/>
      <c r="DO73" s="166"/>
      <c r="DP73" s="166"/>
      <c r="DQ73" s="166"/>
      <c r="DR73" s="166"/>
    </row>
    <row r="74" spans="1:122" s="97" customFormat="1" ht="18.95" customHeight="1" x14ac:dyDescent="0.25">
      <c r="A74" s="98">
        <f>VLOOKUP(B74,Hoja2!$B$47:$C$66,2,0)</f>
        <v>11</v>
      </c>
      <c r="B74" s="98" t="s">
        <v>348</v>
      </c>
      <c r="C74" s="99">
        <f>VLOOKUP(D74,Hoja2!$B$8:$C$10,2,0)</f>
        <v>3</v>
      </c>
      <c r="D74" s="99" t="s">
        <v>339</v>
      </c>
      <c r="E74" s="99">
        <f>VLOOKUP(F74,Hoja2!$B$12:$C$40,2,0)</f>
        <v>30</v>
      </c>
      <c r="F74" s="96" t="s">
        <v>333</v>
      </c>
      <c r="G74" s="99">
        <v>631</v>
      </c>
      <c r="H74" s="100" t="s">
        <v>429</v>
      </c>
      <c r="I74" s="98">
        <f>VLOOKUP(J74,Desplegables!$D$78:$G$155,2,0)</f>
        <v>71</v>
      </c>
      <c r="J74" s="100" t="s">
        <v>561</v>
      </c>
      <c r="K74" s="98">
        <v>1048</v>
      </c>
      <c r="L74" s="100" t="s">
        <v>92</v>
      </c>
      <c r="M74" s="99">
        <v>1</v>
      </c>
      <c r="N74" s="96" t="s">
        <v>441</v>
      </c>
      <c r="O74" s="101">
        <v>3000</v>
      </c>
      <c r="P74" s="96" t="s">
        <v>442</v>
      </c>
      <c r="Q74" s="96" t="s">
        <v>93</v>
      </c>
      <c r="R74" s="96" t="str">
        <f>VLOOKUP(J74,Desplegables!$D$78:$G$155,4,0)</f>
        <v xml:space="preserve">5. GOBIERNO </v>
      </c>
      <c r="S74" s="96" t="str">
        <f>VLOOKUP(J74,Desplegables!$D$78:$G$155,3,0)</f>
        <v>Espacios para el control social</v>
      </c>
      <c r="T74" s="99" t="s">
        <v>440</v>
      </c>
      <c r="U74" s="104">
        <v>1</v>
      </c>
      <c r="V74" s="105">
        <f t="shared" si="22"/>
        <v>0.91249999999999998</v>
      </c>
      <c r="W74" s="105">
        <f t="shared" si="23"/>
        <v>0.91249999999999998</v>
      </c>
      <c r="X74" s="105">
        <f t="shared" si="24"/>
        <v>0.85833333333333328</v>
      </c>
      <c r="Y74" s="105">
        <f t="shared" si="25"/>
        <v>0.85833333333333328</v>
      </c>
      <c r="Z74" s="99">
        <v>300</v>
      </c>
      <c r="AA74" s="101">
        <v>3000</v>
      </c>
      <c r="AB74" s="102">
        <v>3000</v>
      </c>
      <c r="AC74" s="101">
        <v>3000</v>
      </c>
      <c r="AD74" s="101">
        <v>3000</v>
      </c>
      <c r="AE74" s="101">
        <f t="shared" si="19"/>
        <v>3000</v>
      </c>
      <c r="AF74" s="102">
        <v>1150</v>
      </c>
      <c r="AG74" s="120">
        <v>3400</v>
      </c>
      <c r="AH74" s="120">
        <v>3400</v>
      </c>
      <c r="AI74" s="120">
        <v>3000</v>
      </c>
      <c r="AJ74" s="142">
        <f t="shared" si="20"/>
        <v>2737.5</v>
      </c>
      <c r="AK74" s="142">
        <v>3500</v>
      </c>
      <c r="AL74" s="120">
        <v>3400</v>
      </c>
      <c r="AM74" s="120">
        <v>3400</v>
      </c>
      <c r="AN74" s="120">
        <v>0</v>
      </c>
      <c r="AO74" s="102">
        <f t="shared" si="21"/>
        <v>2575</v>
      </c>
      <c r="AP74" s="112">
        <v>280000000</v>
      </c>
      <c r="AQ74" s="112">
        <v>340000000</v>
      </c>
      <c r="AR74" s="112">
        <v>183161170</v>
      </c>
      <c r="AS74" s="112">
        <v>52830000</v>
      </c>
      <c r="AT74" s="112">
        <f t="shared" si="18"/>
        <v>855991170</v>
      </c>
      <c r="AU74" s="112">
        <v>42275000</v>
      </c>
      <c r="AV74" s="112">
        <v>107152000</v>
      </c>
      <c r="AW74" s="112">
        <v>800000</v>
      </c>
      <c r="AX74" s="112">
        <v>5330000</v>
      </c>
      <c r="AY74" s="113">
        <f t="shared" si="26"/>
        <v>155557000</v>
      </c>
      <c r="AZ74" s="113"/>
      <c r="BA74" s="113"/>
      <c r="BB74" s="113" t="s">
        <v>22</v>
      </c>
      <c r="BC74" s="153" t="s">
        <v>683</v>
      </c>
      <c r="BD74" s="115" t="s">
        <v>52</v>
      </c>
      <c r="BE74" s="166"/>
      <c r="BF74" s="166"/>
      <c r="BG74" s="166"/>
      <c r="BH74" s="166"/>
      <c r="BI74" s="166"/>
      <c r="BJ74" s="166"/>
      <c r="BK74" s="166"/>
      <c r="BL74" s="166"/>
      <c r="BM74" s="166"/>
      <c r="BN74" s="166"/>
      <c r="BO74" s="166"/>
      <c r="BP74" s="166"/>
      <c r="BQ74" s="166"/>
      <c r="BR74" s="166"/>
      <c r="BS74" s="166"/>
      <c r="BT74" s="166"/>
      <c r="BU74" s="166"/>
      <c r="BV74" s="166"/>
      <c r="BW74" s="166"/>
      <c r="BX74" s="166"/>
      <c r="BY74" s="166"/>
      <c r="BZ74" s="166"/>
      <c r="CA74" s="166"/>
      <c r="CB74" s="166"/>
      <c r="CC74" s="166"/>
      <c r="CD74" s="166"/>
      <c r="CE74" s="166"/>
      <c r="CF74" s="166"/>
      <c r="CG74" s="166"/>
      <c r="CH74" s="166"/>
      <c r="CI74" s="166"/>
      <c r="CJ74" s="166"/>
      <c r="CK74" s="166"/>
      <c r="CL74" s="166"/>
      <c r="CM74" s="166"/>
      <c r="CN74" s="166"/>
      <c r="CO74" s="166"/>
      <c r="CP74" s="166"/>
      <c r="CQ74" s="166"/>
      <c r="CR74" s="166"/>
      <c r="CS74" s="166"/>
      <c r="CT74" s="166"/>
      <c r="CU74" s="166"/>
      <c r="CV74" s="166"/>
      <c r="CW74" s="166"/>
      <c r="CX74" s="166"/>
      <c r="CY74" s="166"/>
      <c r="CZ74" s="166"/>
      <c r="DA74" s="166"/>
      <c r="DB74" s="166"/>
      <c r="DC74" s="166"/>
      <c r="DD74" s="166"/>
      <c r="DE74" s="166"/>
      <c r="DF74" s="166"/>
      <c r="DG74" s="166"/>
      <c r="DH74" s="166"/>
      <c r="DI74" s="166"/>
      <c r="DJ74" s="166"/>
      <c r="DK74" s="166"/>
      <c r="DL74" s="166"/>
      <c r="DM74" s="166"/>
      <c r="DN74" s="166"/>
      <c r="DO74" s="166"/>
      <c r="DP74" s="166"/>
      <c r="DQ74" s="166"/>
      <c r="DR74" s="166"/>
    </row>
    <row r="75" spans="1:122" s="97" customFormat="1" ht="44.1" customHeight="1" x14ac:dyDescent="0.25">
      <c r="A75" s="98">
        <f>VLOOKUP(B75,Hoja2!$B$47:$C$66,2,0)</f>
        <v>11</v>
      </c>
      <c r="B75" s="98" t="s">
        <v>348</v>
      </c>
      <c r="C75" s="99">
        <f>VLOOKUP(D75,Hoja2!$B$8:$C$10,2,0)</f>
        <v>3</v>
      </c>
      <c r="D75" s="99" t="s">
        <v>339</v>
      </c>
      <c r="E75" s="99">
        <f>VLOOKUP(F75,Hoja2!$B$12:$C$40,2,0)</f>
        <v>27</v>
      </c>
      <c r="F75" s="96" t="s">
        <v>330</v>
      </c>
      <c r="G75" s="99">
        <v>632</v>
      </c>
      <c r="H75" s="100" t="s">
        <v>430</v>
      </c>
      <c r="I75" s="98">
        <f>VLOOKUP(J75,Desplegables!$D$78:$G$155,2,0)</f>
        <v>69</v>
      </c>
      <c r="J75" s="100" t="s">
        <v>559</v>
      </c>
      <c r="K75" s="98">
        <v>1050</v>
      </c>
      <c r="L75" s="100" t="s">
        <v>94</v>
      </c>
      <c r="M75" s="99">
        <v>1</v>
      </c>
      <c r="N75" s="96" t="s">
        <v>441</v>
      </c>
      <c r="O75" s="101">
        <v>5000</v>
      </c>
      <c r="P75" s="96" t="s">
        <v>442</v>
      </c>
      <c r="Q75" s="96" t="s">
        <v>95</v>
      </c>
      <c r="R75" s="96" t="str">
        <f>VLOOKUP(J75,Desplegables!$D$78:$G$155,4,0)</f>
        <v xml:space="preserve">5. GOBIERNO </v>
      </c>
      <c r="S75" s="96" t="str">
        <f>VLOOKUP(J75,Desplegables!$D$78:$G$155,3,0)</f>
        <v>Prevención, atención y gestión del conflicto en la localidad</v>
      </c>
      <c r="T75" s="99" t="s">
        <v>440</v>
      </c>
      <c r="U75" s="104">
        <v>1</v>
      </c>
      <c r="V75" s="105">
        <f t="shared" si="22"/>
        <v>1.3056000000000001</v>
      </c>
      <c r="W75" s="105">
        <f t="shared" si="23"/>
        <v>1.3056000000000001</v>
      </c>
      <c r="X75" s="105">
        <f t="shared" si="24"/>
        <v>1.3056000000000001</v>
      </c>
      <c r="Y75" s="105">
        <f t="shared" si="25"/>
        <v>1.3056000000000001</v>
      </c>
      <c r="Z75" s="99">
        <v>2000</v>
      </c>
      <c r="AA75" s="101">
        <v>5000</v>
      </c>
      <c r="AB75" s="102">
        <v>5000</v>
      </c>
      <c r="AC75" s="101">
        <v>5000</v>
      </c>
      <c r="AD75" s="101">
        <v>5000</v>
      </c>
      <c r="AE75" s="101">
        <f t="shared" si="19"/>
        <v>5000</v>
      </c>
      <c r="AF75" s="102">
        <v>5000</v>
      </c>
      <c r="AG75" s="120">
        <v>10000</v>
      </c>
      <c r="AH75" s="120">
        <v>11112</v>
      </c>
      <c r="AI75" s="120">
        <v>0</v>
      </c>
      <c r="AJ75" s="142">
        <f t="shared" si="20"/>
        <v>6528</v>
      </c>
      <c r="AK75" s="142">
        <v>5000</v>
      </c>
      <c r="AL75" s="120">
        <v>10000</v>
      </c>
      <c r="AM75" s="120">
        <v>11112</v>
      </c>
      <c r="AN75" s="120">
        <v>0</v>
      </c>
      <c r="AO75" s="102">
        <f t="shared" si="21"/>
        <v>6528</v>
      </c>
      <c r="AP75" s="112">
        <v>202233853</v>
      </c>
      <c r="AQ75" s="112">
        <v>325980000</v>
      </c>
      <c r="AR75" s="112">
        <f>49500000+27000000+(290182200/3)+6000000+2000000+3300000+2000000+3080000+1140000+18000000+1200000+2600000+22500000+2090000+22400000</f>
        <v>259537400</v>
      </c>
      <c r="AS75" s="112">
        <v>5500000</v>
      </c>
      <c r="AT75" s="112">
        <f t="shared" si="18"/>
        <v>793251253</v>
      </c>
      <c r="AU75" s="112">
        <v>0</v>
      </c>
      <c r="AV75" s="112">
        <v>169994667</v>
      </c>
      <c r="AW75" s="112">
        <f>4500000+31500000+15000000+1013335+1200000+600000</f>
        <v>53813335</v>
      </c>
      <c r="AX75" s="112"/>
      <c r="AY75" s="113">
        <f t="shared" si="26"/>
        <v>223808002</v>
      </c>
      <c r="AZ75" s="113"/>
      <c r="BA75" s="113"/>
      <c r="BB75" s="113" t="s">
        <v>22</v>
      </c>
      <c r="BC75" s="153" t="s">
        <v>684</v>
      </c>
      <c r="BD75" s="145" t="s">
        <v>650</v>
      </c>
      <c r="BE75" s="166"/>
      <c r="BF75" s="166"/>
      <c r="BG75" s="166"/>
      <c r="BH75" s="166"/>
      <c r="BI75" s="166"/>
      <c r="BJ75" s="166"/>
      <c r="BK75" s="166"/>
      <c r="BL75" s="166"/>
      <c r="BM75" s="166"/>
      <c r="BN75" s="166"/>
      <c r="BO75" s="166"/>
      <c r="BP75" s="166"/>
      <c r="BQ75" s="166"/>
      <c r="BR75" s="166"/>
      <c r="BS75" s="166"/>
      <c r="BT75" s="166"/>
      <c r="BU75" s="166"/>
      <c r="BV75" s="166"/>
      <c r="BW75" s="166"/>
      <c r="BX75" s="166"/>
      <c r="BY75" s="166"/>
      <c r="BZ75" s="166"/>
      <c r="CA75" s="166"/>
      <c r="CB75" s="166"/>
      <c r="CC75" s="166"/>
      <c r="CD75" s="166"/>
      <c r="CE75" s="166"/>
      <c r="CF75" s="166"/>
      <c r="CG75" s="166"/>
      <c r="CH75" s="166"/>
      <c r="CI75" s="166"/>
      <c r="CJ75" s="166"/>
      <c r="CK75" s="166"/>
      <c r="CL75" s="166"/>
      <c r="CM75" s="166"/>
      <c r="CN75" s="166"/>
      <c r="CO75" s="166"/>
      <c r="CP75" s="166"/>
      <c r="CQ75" s="166"/>
      <c r="CR75" s="166"/>
      <c r="CS75" s="166"/>
      <c r="CT75" s="166"/>
      <c r="CU75" s="166"/>
      <c r="CV75" s="166"/>
      <c r="CW75" s="166"/>
      <c r="CX75" s="166"/>
      <c r="CY75" s="166"/>
      <c r="CZ75" s="166"/>
      <c r="DA75" s="166"/>
      <c r="DB75" s="166"/>
      <c r="DC75" s="166"/>
      <c r="DD75" s="166"/>
      <c r="DE75" s="166"/>
      <c r="DF75" s="166"/>
      <c r="DG75" s="166"/>
      <c r="DH75" s="166"/>
      <c r="DI75" s="166"/>
      <c r="DJ75" s="166"/>
      <c r="DK75" s="166"/>
      <c r="DL75" s="166"/>
      <c r="DM75" s="166"/>
      <c r="DN75" s="166"/>
      <c r="DO75" s="166"/>
      <c r="DP75" s="166"/>
      <c r="DQ75" s="166"/>
      <c r="DR75" s="166"/>
    </row>
    <row r="76" spans="1:122" s="97" customFormat="1" ht="18.95" customHeight="1" x14ac:dyDescent="0.25">
      <c r="A76" s="98">
        <f>VLOOKUP(B76,Hoja2!$B$47:$C$66,2,0)</f>
        <v>11</v>
      </c>
      <c r="B76" s="98" t="s">
        <v>348</v>
      </c>
      <c r="C76" s="98">
        <f>VLOOKUP(D76,Hoja2!$B$8:$C$10,2,0)</f>
        <v>3</v>
      </c>
      <c r="D76" s="98" t="s">
        <v>339</v>
      </c>
      <c r="E76" s="98">
        <f>VLOOKUP(F76,Hoja2!$B$12:$C$40,2,0)</f>
        <v>27</v>
      </c>
      <c r="F76" s="100" t="s">
        <v>330</v>
      </c>
      <c r="G76" s="98">
        <v>633</v>
      </c>
      <c r="H76" s="100" t="s">
        <v>431</v>
      </c>
      <c r="I76" s="98">
        <f>VLOOKUP(J76,Desplegables!$D$78:$G$155,2,0)</f>
        <v>62</v>
      </c>
      <c r="J76" s="100" t="s">
        <v>236</v>
      </c>
      <c r="K76" s="98">
        <v>1050</v>
      </c>
      <c r="L76" s="100" t="s">
        <v>94</v>
      </c>
      <c r="M76" s="99">
        <v>2</v>
      </c>
      <c r="N76" s="96" t="s">
        <v>441</v>
      </c>
      <c r="O76" s="101">
        <v>2000</v>
      </c>
      <c r="P76" s="96" t="s">
        <v>442</v>
      </c>
      <c r="Q76" s="96" t="s">
        <v>96</v>
      </c>
      <c r="R76" s="96" t="str">
        <f>VLOOKUP(J76,Desplegables!$D$78:$G$155,4,0)</f>
        <v>10. SDIS</v>
      </c>
      <c r="S76" s="96" t="str">
        <f>VLOOKUP(J76,Desplegables!$D$78:$G$155,3,0)</f>
        <v xml:space="preserve">Espacios y procesos de participación ciudadana fortalecidos </v>
      </c>
      <c r="T76" s="99" t="s">
        <v>440</v>
      </c>
      <c r="U76" s="104">
        <v>1</v>
      </c>
      <c r="V76" s="105">
        <f t="shared" si="22"/>
        <v>0.75</v>
      </c>
      <c r="W76" s="105">
        <f t="shared" si="23"/>
        <v>0.75</v>
      </c>
      <c r="X76" s="105">
        <f t="shared" si="24"/>
        <v>0.76249999999999996</v>
      </c>
      <c r="Y76" s="105">
        <f t="shared" si="25"/>
        <v>0.76249999999999996</v>
      </c>
      <c r="Z76" s="99">
        <v>500</v>
      </c>
      <c r="AA76" s="101">
        <v>2000</v>
      </c>
      <c r="AB76" s="102">
        <v>2000</v>
      </c>
      <c r="AC76" s="101">
        <v>2000</v>
      </c>
      <c r="AD76" s="101">
        <v>2000</v>
      </c>
      <c r="AE76" s="101">
        <f t="shared" si="19"/>
        <v>2000</v>
      </c>
      <c r="AF76" s="102">
        <v>2000</v>
      </c>
      <c r="AG76" s="120">
        <v>4000</v>
      </c>
      <c r="AH76" s="120">
        <v>0</v>
      </c>
      <c r="AI76" s="120">
        <v>0</v>
      </c>
      <c r="AJ76" s="142">
        <f t="shared" si="20"/>
        <v>1500</v>
      </c>
      <c r="AK76" s="142">
        <v>2100</v>
      </c>
      <c r="AL76" s="120">
        <v>4000</v>
      </c>
      <c r="AM76" s="120">
        <v>0</v>
      </c>
      <c r="AN76" s="120">
        <v>0</v>
      </c>
      <c r="AO76" s="102">
        <f t="shared" si="21"/>
        <v>1525</v>
      </c>
      <c r="AP76" s="112">
        <v>284227985</v>
      </c>
      <c r="AQ76" s="112">
        <v>85750000</v>
      </c>
      <c r="AR76" s="112">
        <v>0</v>
      </c>
      <c r="AS76" s="112"/>
      <c r="AT76" s="112">
        <f t="shared" si="18"/>
        <v>369977985</v>
      </c>
      <c r="AU76" s="112">
        <v>15000000</v>
      </c>
      <c r="AV76" s="112">
        <v>67650000</v>
      </c>
      <c r="AW76" s="112"/>
      <c r="AX76" s="112"/>
      <c r="AY76" s="113">
        <f t="shared" si="26"/>
        <v>82650000</v>
      </c>
      <c r="AZ76" s="113"/>
      <c r="BA76" s="113"/>
      <c r="BB76" s="113" t="s">
        <v>22</v>
      </c>
      <c r="BC76" s="153"/>
      <c r="BD76" s="115" t="s">
        <v>0</v>
      </c>
      <c r="BE76" s="166"/>
      <c r="BF76" s="166"/>
      <c r="BG76" s="166"/>
      <c r="BH76" s="166"/>
      <c r="BI76" s="166"/>
      <c r="BJ76" s="166"/>
      <c r="BK76" s="166"/>
      <c r="BL76" s="166"/>
      <c r="BM76" s="166"/>
      <c r="BN76" s="166"/>
      <c r="BO76" s="166"/>
      <c r="BP76" s="166"/>
      <c r="BQ76" s="166"/>
      <c r="BR76" s="166"/>
      <c r="BS76" s="166"/>
      <c r="BT76" s="166"/>
      <c r="BU76" s="166"/>
      <c r="BV76" s="166"/>
      <c r="BW76" s="166"/>
      <c r="BX76" s="166"/>
      <c r="BY76" s="166"/>
      <c r="BZ76" s="166"/>
      <c r="CA76" s="166"/>
      <c r="CB76" s="166"/>
      <c r="CC76" s="166"/>
      <c r="CD76" s="166"/>
      <c r="CE76" s="166"/>
      <c r="CF76" s="166"/>
      <c r="CG76" s="166"/>
      <c r="CH76" s="166"/>
      <c r="CI76" s="166"/>
      <c r="CJ76" s="166"/>
      <c r="CK76" s="166"/>
      <c r="CL76" s="166"/>
      <c r="CM76" s="166"/>
      <c r="CN76" s="166"/>
      <c r="CO76" s="166"/>
      <c r="CP76" s="166"/>
      <c r="CQ76" s="166"/>
      <c r="CR76" s="166"/>
      <c r="CS76" s="166"/>
      <c r="CT76" s="166"/>
      <c r="CU76" s="166"/>
      <c r="CV76" s="166"/>
      <c r="CW76" s="166"/>
      <c r="CX76" s="166"/>
      <c r="CY76" s="166"/>
      <c r="CZ76" s="166"/>
      <c r="DA76" s="166"/>
      <c r="DB76" s="166"/>
      <c r="DC76" s="166"/>
      <c r="DD76" s="166"/>
      <c r="DE76" s="166"/>
      <c r="DF76" s="166"/>
      <c r="DG76" s="166"/>
      <c r="DH76" s="166"/>
      <c r="DI76" s="166"/>
      <c r="DJ76" s="166"/>
      <c r="DK76" s="166"/>
      <c r="DL76" s="166"/>
      <c r="DM76" s="166"/>
      <c r="DN76" s="166"/>
      <c r="DO76" s="166"/>
      <c r="DP76" s="166"/>
      <c r="DQ76" s="166"/>
      <c r="DR76" s="166"/>
    </row>
    <row r="77" spans="1:122" s="97" customFormat="1" ht="35.1" customHeight="1" x14ac:dyDescent="0.25">
      <c r="A77" s="98">
        <f>VLOOKUP(B77,Hoja2!$B$47:$C$66,2,0)</f>
        <v>11</v>
      </c>
      <c r="B77" s="98" t="s">
        <v>348</v>
      </c>
      <c r="C77" s="98">
        <f>VLOOKUP(D77,Hoja2!$B$8:$C$10,2,0)</f>
        <v>3</v>
      </c>
      <c r="D77" s="98" t="s">
        <v>339</v>
      </c>
      <c r="E77" s="98">
        <f>VLOOKUP(F77,Hoja2!$B$12:$C$40,2,0)</f>
        <v>27</v>
      </c>
      <c r="F77" s="100" t="s">
        <v>330</v>
      </c>
      <c r="G77" s="98">
        <v>634</v>
      </c>
      <c r="H77" s="100" t="s">
        <v>432</v>
      </c>
      <c r="I77" s="98">
        <f>VLOOKUP(J77,Desplegables!$D$78:$G$155,2,0)</f>
        <v>74</v>
      </c>
      <c r="J77" s="100" t="s">
        <v>249</v>
      </c>
      <c r="K77" s="98">
        <v>1050</v>
      </c>
      <c r="L77" s="100" t="s">
        <v>94</v>
      </c>
      <c r="M77" s="99">
        <v>3</v>
      </c>
      <c r="N77" s="96" t="s">
        <v>441</v>
      </c>
      <c r="O77" s="101">
        <v>1000</v>
      </c>
      <c r="P77" s="96" t="s">
        <v>442</v>
      </c>
      <c r="Q77" s="96" t="s">
        <v>97</v>
      </c>
      <c r="R77" s="96" t="str">
        <f>VLOOKUP(J77,Desplegables!$D$78:$G$155,4,0)</f>
        <v xml:space="preserve">5. GOBIERNO </v>
      </c>
      <c r="S77" s="96" t="str">
        <f>VLOOKUP(J77,Desplegables!$D$78:$G$155,3,0)</f>
        <v>Infraestructura para la atención de servicio al ciudadano</v>
      </c>
      <c r="T77" s="99" t="s">
        <v>440</v>
      </c>
      <c r="U77" s="104">
        <v>1</v>
      </c>
      <c r="V77" s="105">
        <f t="shared" si="22"/>
        <v>0.75</v>
      </c>
      <c r="W77" s="105">
        <f t="shared" si="23"/>
        <v>0.75</v>
      </c>
      <c r="X77" s="105">
        <f t="shared" si="24"/>
        <v>0.58125000000000004</v>
      </c>
      <c r="Y77" s="105">
        <f t="shared" si="25"/>
        <v>0.58125000000000004</v>
      </c>
      <c r="Z77" s="99">
        <v>1000</v>
      </c>
      <c r="AA77" s="101">
        <v>1000</v>
      </c>
      <c r="AB77" s="102">
        <v>1000</v>
      </c>
      <c r="AC77" s="101">
        <v>1000</v>
      </c>
      <c r="AD77" s="101">
        <v>1000</v>
      </c>
      <c r="AE77" s="101">
        <f t="shared" si="19"/>
        <v>1000</v>
      </c>
      <c r="AF77" s="102">
        <v>1000</v>
      </c>
      <c r="AG77" s="120">
        <v>1000</v>
      </c>
      <c r="AH77" s="120">
        <v>1000</v>
      </c>
      <c r="AI77" s="120">
        <v>0</v>
      </c>
      <c r="AJ77" s="142">
        <f t="shared" si="20"/>
        <v>750</v>
      </c>
      <c r="AK77" s="142">
        <v>525</v>
      </c>
      <c r="AL77" s="120">
        <v>1350</v>
      </c>
      <c r="AM77" s="120">
        <v>450</v>
      </c>
      <c r="AN77" s="120">
        <v>0</v>
      </c>
      <c r="AO77" s="102">
        <f t="shared" si="21"/>
        <v>581.25</v>
      </c>
      <c r="AP77" s="112">
        <v>290000000</v>
      </c>
      <c r="AQ77" s="112">
        <v>544502500</v>
      </c>
      <c r="AR77" s="112">
        <f>+(290182200/3)+1320000+15000000+17100000+13500000+12000000+6000000+1100000+12000000+660000+836000+836000+2200000+836000+15535570+660000+1100000+2090000+589380+589380</f>
        <v>200679730</v>
      </c>
      <c r="AS77" s="112"/>
      <c r="AT77" s="112">
        <f t="shared" si="18"/>
        <v>1035182230</v>
      </c>
      <c r="AU77" s="112">
        <v>96785000</v>
      </c>
      <c r="AV77" s="112">
        <v>52246667</v>
      </c>
      <c r="AW77" s="112">
        <f>15580000+11400000+7000000+4000000+100000+650000+1083333</f>
        <v>39813333</v>
      </c>
      <c r="AX77" s="112"/>
      <c r="AY77" s="113">
        <f t="shared" si="26"/>
        <v>188845000</v>
      </c>
      <c r="AZ77" s="113"/>
      <c r="BA77" s="113"/>
      <c r="BB77" s="113" t="s">
        <v>21</v>
      </c>
      <c r="BC77" s="153"/>
      <c r="BD77" s="145" t="s">
        <v>649</v>
      </c>
      <c r="BE77" s="166"/>
      <c r="BF77" s="166"/>
      <c r="BG77" s="166"/>
      <c r="BH77" s="166"/>
      <c r="BI77" s="166"/>
      <c r="BJ77" s="166"/>
      <c r="BK77" s="166"/>
      <c r="BL77" s="166"/>
      <c r="BM77" s="166"/>
      <c r="BN77" s="166"/>
      <c r="BO77" s="166"/>
      <c r="BP77" s="166"/>
      <c r="BQ77" s="166"/>
      <c r="BR77" s="166"/>
      <c r="BS77" s="166"/>
      <c r="BT77" s="166"/>
      <c r="BU77" s="166"/>
      <c r="BV77" s="166"/>
      <c r="BW77" s="166"/>
      <c r="BX77" s="166"/>
      <c r="BY77" s="166"/>
      <c r="BZ77" s="166"/>
      <c r="CA77" s="166"/>
      <c r="CB77" s="166"/>
      <c r="CC77" s="166"/>
      <c r="CD77" s="166"/>
      <c r="CE77" s="166"/>
      <c r="CF77" s="166"/>
      <c r="CG77" s="166"/>
      <c r="CH77" s="166"/>
      <c r="CI77" s="166"/>
      <c r="CJ77" s="166"/>
      <c r="CK77" s="166"/>
      <c r="CL77" s="166"/>
      <c r="CM77" s="166"/>
      <c r="CN77" s="166"/>
      <c r="CO77" s="166"/>
      <c r="CP77" s="166"/>
      <c r="CQ77" s="166"/>
      <c r="CR77" s="166"/>
      <c r="CS77" s="166"/>
      <c r="CT77" s="166"/>
      <c r="CU77" s="166"/>
      <c r="CV77" s="166"/>
      <c r="CW77" s="166"/>
      <c r="CX77" s="166"/>
      <c r="CY77" s="166"/>
      <c r="CZ77" s="166"/>
      <c r="DA77" s="166"/>
      <c r="DB77" s="166"/>
      <c r="DC77" s="166"/>
      <c r="DD77" s="166"/>
      <c r="DE77" s="166"/>
      <c r="DF77" s="166"/>
      <c r="DG77" s="166"/>
      <c r="DH77" s="166"/>
      <c r="DI77" s="166"/>
      <c r="DJ77" s="166"/>
      <c r="DK77" s="166"/>
      <c r="DL77" s="166"/>
      <c r="DM77" s="166"/>
      <c r="DN77" s="166"/>
      <c r="DO77" s="166"/>
      <c r="DP77" s="166"/>
      <c r="DQ77" s="166"/>
      <c r="DR77" s="166"/>
    </row>
    <row r="78" spans="1:122" s="97" customFormat="1" ht="18.95" customHeight="1" x14ac:dyDescent="0.25">
      <c r="A78" s="98">
        <f>VLOOKUP(B78,Hoja2!$B$47:$C$66,2,0)</f>
        <v>11</v>
      </c>
      <c r="B78" s="98" t="s">
        <v>348</v>
      </c>
      <c r="C78" s="98">
        <f>VLOOKUP(D78,Hoja2!$B$8:$C$10,2,0)</f>
        <v>3</v>
      </c>
      <c r="D78" s="98" t="s">
        <v>339</v>
      </c>
      <c r="E78" s="98">
        <f>VLOOKUP(F78,Hoja2!$B$12:$C$40,2,0)</f>
        <v>27</v>
      </c>
      <c r="F78" s="100" t="s">
        <v>330</v>
      </c>
      <c r="G78" s="98">
        <v>635</v>
      </c>
      <c r="H78" s="100" t="s">
        <v>433</v>
      </c>
      <c r="I78" s="98">
        <f>VLOOKUP(J78,Desplegables!$D$78:$G$155,2,0)</f>
        <v>73</v>
      </c>
      <c r="J78" s="100" t="s">
        <v>248</v>
      </c>
      <c r="K78" s="98">
        <v>1050</v>
      </c>
      <c r="L78" s="100" t="s">
        <v>94</v>
      </c>
      <c r="M78" s="99">
        <v>4</v>
      </c>
      <c r="N78" s="96" t="s">
        <v>441</v>
      </c>
      <c r="O78" s="101">
        <v>1000</v>
      </c>
      <c r="P78" s="96" t="s">
        <v>442</v>
      </c>
      <c r="Q78" s="96" t="s">
        <v>98</v>
      </c>
      <c r="R78" s="96" t="str">
        <f>VLOOKUP(J78,Desplegables!$D$78:$G$155,4,0)</f>
        <v>9. SALUD</v>
      </c>
      <c r="S78" s="96" t="str">
        <f>VLOOKUP(J78,Desplegables!$D$78:$G$155,3,0)</f>
        <v>Promoción, prevención e intervención en salud</v>
      </c>
      <c r="T78" s="99" t="s">
        <v>440</v>
      </c>
      <c r="U78" s="104">
        <v>1</v>
      </c>
      <c r="V78" s="105">
        <f t="shared" si="22"/>
        <v>1.75</v>
      </c>
      <c r="W78" s="105">
        <f t="shared" si="23"/>
        <v>1.75</v>
      </c>
      <c r="X78" s="105">
        <f t="shared" si="24"/>
        <v>1.70625</v>
      </c>
      <c r="Y78" s="105">
        <f t="shared" si="25"/>
        <v>1.70625</v>
      </c>
      <c r="Z78" s="99">
        <v>400</v>
      </c>
      <c r="AA78" s="101">
        <v>1000</v>
      </c>
      <c r="AB78" s="102">
        <v>1000</v>
      </c>
      <c r="AC78" s="101">
        <v>1000</v>
      </c>
      <c r="AD78" s="101">
        <v>1000</v>
      </c>
      <c r="AE78" s="101">
        <f t="shared" si="19"/>
        <v>1000</v>
      </c>
      <c r="AF78" s="102">
        <v>1000</v>
      </c>
      <c r="AG78" s="120">
        <v>2000</v>
      </c>
      <c r="AH78" s="120">
        <v>4000</v>
      </c>
      <c r="AI78" s="120">
        <v>0</v>
      </c>
      <c r="AJ78" s="102">
        <f t="shared" si="20"/>
        <v>1750</v>
      </c>
      <c r="AK78" s="102">
        <v>825</v>
      </c>
      <c r="AL78" s="120">
        <v>2000</v>
      </c>
      <c r="AM78" s="120">
        <v>4000</v>
      </c>
      <c r="AN78" s="120">
        <v>0</v>
      </c>
      <c r="AO78" s="102">
        <f t="shared" si="21"/>
        <v>1706.25</v>
      </c>
      <c r="AP78" s="112">
        <v>83196058</v>
      </c>
      <c r="AQ78" s="111">
        <v>207000000</v>
      </c>
      <c r="AR78" s="112">
        <f>290182200/3</f>
        <v>96727400</v>
      </c>
      <c r="AS78" s="112"/>
      <c r="AT78" s="112">
        <f t="shared" si="18"/>
        <v>386923458</v>
      </c>
      <c r="AU78" s="112">
        <v>36639212</v>
      </c>
      <c r="AV78" s="112">
        <v>30400000</v>
      </c>
      <c r="AW78" s="112"/>
      <c r="AX78" s="112"/>
      <c r="AY78" s="113">
        <f t="shared" si="26"/>
        <v>67039212</v>
      </c>
      <c r="AZ78" s="113"/>
      <c r="BA78" s="113"/>
      <c r="BB78" s="113" t="s">
        <v>22</v>
      </c>
      <c r="BC78" s="153"/>
      <c r="BD78" s="115" t="s">
        <v>648</v>
      </c>
      <c r="BE78" s="166"/>
      <c r="BF78" s="166"/>
      <c r="BG78" s="166"/>
      <c r="BH78" s="166"/>
      <c r="BI78" s="166"/>
      <c r="BJ78" s="166"/>
      <c r="BK78" s="166"/>
      <c r="BL78" s="166"/>
      <c r="BM78" s="166"/>
      <c r="BN78" s="166"/>
      <c r="BO78" s="166"/>
      <c r="BP78" s="166"/>
      <c r="BQ78" s="166"/>
      <c r="BR78" s="166"/>
      <c r="BS78" s="166"/>
      <c r="BT78" s="166"/>
      <c r="BU78" s="166"/>
      <c r="BV78" s="166"/>
      <c r="BW78" s="166"/>
      <c r="BX78" s="166"/>
      <c r="BY78" s="166"/>
      <c r="BZ78" s="166"/>
      <c r="CA78" s="166"/>
      <c r="CB78" s="166"/>
      <c r="CC78" s="166"/>
      <c r="CD78" s="166"/>
      <c r="CE78" s="166"/>
      <c r="CF78" s="166"/>
      <c r="CG78" s="166"/>
      <c r="CH78" s="166"/>
      <c r="CI78" s="166"/>
      <c r="CJ78" s="166"/>
      <c r="CK78" s="166"/>
      <c r="CL78" s="166"/>
      <c r="CM78" s="166"/>
      <c r="CN78" s="166"/>
      <c r="CO78" s="166"/>
      <c r="CP78" s="166"/>
      <c r="CQ78" s="166"/>
      <c r="CR78" s="166"/>
      <c r="CS78" s="166"/>
      <c r="CT78" s="166"/>
      <c r="CU78" s="166"/>
      <c r="CV78" s="166"/>
      <c r="CW78" s="166"/>
      <c r="CX78" s="166"/>
      <c r="CY78" s="166"/>
      <c r="CZ78" s="166"/>
      <c r="DA78" s="166"/>
      <c r="DB78" s="166"/>
      <c r="DC78" s="166"/>
      <c r="DD78" s="166"/>
      <c r="DE78" s="166"/>
      <c r="DF78" s="166"/>
      <c r="DG78" s="166"/>
      <c r="DH78" s="166"/>
      <c r="DI78" s="166"/>
      <c r="DJ78" s="166"/>
      <c r="DK78" s="166"/>
      <c r="DL78" s="166"/>
      <c r="DM78" s="166"/>
      <c r="DN78" s="166"/>
      <c r="DO78" s="166"/>
      <c r="DP78" s="166"/>
      <c r="DQ78" s="166"/>
      <c r="DR78" s="166"/>
    </row>
    <row r="79" spans="1:122" s="97" customFormat="1" ht="18.95" customHeight="1" x14ac:dyDescent="0.25">
      <c r="A79" s="98">
        <f>VLOOKUP(B79,Hoja2!$B$47:$C$66,2,0)</f>
        <v>11</v>
      </c>
      <c r="B79" s="98" t="s">
        <v>348</v>
      </c>
      <c r="C79" s="98">
        <f>VLOOKUP(D79,Hoja2!$B$8:$C$10,2,0)</f>
        <v>3</v>
      </c>
      <c r="D79" s="98" t="s">
        <v>339</v>
      </c>
      <c r="E79" s="98">
        <f>VLOOKUP(F79,Hoja2!$B$12:$C$40,2,0)</f>
        <v>31</v>
      </c>
      <c r="F79" s="100" t="s">
        <v>334</v>
      </c>
      <c r="G79" s="98">
        <v>636</v>
      </c>
      <c r="H79" s="100" t="s">
        <v>434</v>
      </c>
      <c r="I79" s="98">
        <f>VLOOKUP(J79,Desplegables!$D$78:$G$155,2,0)</f>
        <v>76</v>
      </c>
      <c r="J79" s="100" t="s">
        <v>564</v>
      </c>
      <c r="K79" s="98">
        <v>1051</v>
      </c>
      <c r="L79" s="100" t="s">
        <v>99</v>
      </c>
      <c r="M79" s="99">
        <v>1</v>
      </c>
      <c r="N79" s="96" t="s">
        <v>85</v>
      </c>
      <c r="O79" s="101">
        <v>1</v>
      </c>
      <c r="P79" s="96" t="s">
        <v>100</v>
      </c>
      <c r="Q79" s="96"/>
      <c r="R79" s="96" t="str">
        <f>VLOOKUP(J79,Desplegables!$D$78:$G$155,4,0)</f>
        <v xml:space="preserve">5. GOBIERNO </v>
      </c>
      <c r="S79" s="96" t="str">
        <f>VLOOKUP(J79,Desplegables!$D$78:$G$155,3,0)</f>
        <v>Fortalecimiento institucional</v>
      </c>
      <c r="T79" s="99" t="s">
        <v>440</v>
      </c>
      <c r="U79" s="104">
        <v>1</v>
      </c>
      <c r="V79" s="105">
        <f t="shared" si="22"/>
        <v>0.6875</v>
      </c>
      <c r="W79" s="105">
        <f t="shared" si="23"/>
        <v>0.6875</v>
      </c>
      <c r="X79" s="105">
        <f t="shared" si="24"/>
        <v>0.6875</v>
      </c>
      <c r="Y79" s="105">
        <f t="shared" si="25"/>
        <v>0.6875</v>
      </c>
      <c r="Z79" s="99">
        <v>0</v>
      </c>
      <c r="AA79" s="101">
        <v>1</v>
      </c>
      <c r="AB79" s="102">
        <v>1</v>
      </c>
      <c r="AC79" s="101">
        <v>1</v>
      </c>
      <c r="AD79" s="101">
        <v>1</v>
      </c>
      <c r="AE79" s="101">
        <f t="shared" si="19"/>
        <v>1</v>
      </c>
      <c r="AF79" s="102">
        <v>1</v>
      </c>
      <c r="AG79" s="120">
        <v>1</v>
      </c>
      <c r="AH79" s="120">
        <v>0.75</v>
      </c>
      <c r="AI79" s="120">
        <v>0</v>
      </c>
      <c r="AJ79" s="107">
        <f t="shared" si="20"/>
        <v>0.6875</v>
      </c>
      <c r="AK79" s="102">
        <v>1</v>
      </c>
      <c r="AL79" s="120">
        <v>1</v>
      </c>
      <c r="AM79" s="120">
        <v>0.5</v>
      </c>
      <c r="AN79" s="120">
        <v>0.25</v>
      </c>
      <c r="AO79" s="107">
        <f t="shared" si="21"/>
        <v>0.6875</v>
      </c>
      <c r="AP79" s="112">
        <v>5034232116</v>
      </c>
      <c r="AQ79" s="112">
        <v>4651861629</v>
      </c>
      <c r="AR79" s="112">
        <v>5118419221</v>
      </c>
      <c r="AS79" s="141">
        <v>2874344556</v>
      </c>
      <c r="AT79" s="141">
        <f t="shared" si="18"/>
        <v>17678857522</v>
      </c>
      <c r="AU79" s="141">
        <v>4030718024</v>
      </c>
      <c r="AV79" s="141">
        <v>3015829928</v>
      </c>
      <c r="AW79" s="111">
        <v>3043048089</v>
      </c>
      <c r="AX79" s="112">
        <v>1259205738</v>
      </c>
      <c r="AY79" s="113">
        <f t="shared" si="26"/>
        <v>11348801779</v>
      </c>
      <c r="AZ79" s="113"/>
      <c r="BA79" s="113"/>
      <c r="BB79" s="113" t="s">
        <v>22</v>
      </c>
      <c r="BC79" s="153"/>
      <c r="BD79" s="151"/>
      <c r="BE79" s="166"/>
      <c r="BF79" s="166"/>
      <c r="BG79" s="166"/>
      <c r="BH79" s="166"/>
      <c r="BI79" s="166"/>
      <c r="BJ79" s="166"/>
      <c r="BK79" s="166"/>
      <c r="BL79" s="166"/>
      <c r="BM79" s="166"/>
      <c r="BN79" s="166"/>
      <c r="BO79" s="166"/>
      <c r="BP79" s="166"/>
      <c r="BQ79" s="166"/>
      <c r="BR79" s="166"/>
      <c r="BS79" s="166"/>
      <c r="BT79" s="166"/>
      <c r="BU79" s="166"/>
      <c r="BV79" s="166"/>
      <c r="BW79" s="166"/>
      <c r="BX79" s="166"/>
      <c r="BY79" s="166"/>
      <c r="BZ79" s="166"/>
      <c r="CA79" s="166"/>
      <c r="CB79" s="166"/>
      <c r="CC79" s="166"/>
      <c r="CD79" s="166"/>
      <c r="CE79" s="166"/>
      <c r="CF79" s="166"/>
      <c r="CG79" s="166"/>
      <c r="CH79" s="166"/>
      <c r="CI79" s="166"/>
      <c r="CJ79" s="166"/>
      <c r="CK79" s="166"/>
      <c r="CL79" s="166"/>
      <c r="CM79" s="166"/>
      <c r="CN79" s="166"/>
      <c r="CO79" s="166"/>
      <c r="CP79" s="166"/>
      <c r="CQ79" s="166"/>
      <c r="CR79" s="166"/>
      <c r="CS79" s="166"/>
      <c r="CT79" s="166"/>
      <c r="CU79" s="166"/>
      <c r="CV79" s="166"/>
      <c r="CW79" s="166"/>
      <c r="CX79" s="166"/>
      <c r="CY79" s="166"/>
      <c r="CZ79" s="166"/>
      <c r="DA79" s="166"/>
      <c r="DB79" s="166"/>
      <c r="DC79" s="166"/>
      <c r="DD79" s="166"/>
      <c r="DE79" s="166"/>
      <c r="DF79" s="166"/>
      <c r="DG79" s="166"/>
      <c r="DH79" s="166"/>
      <c r="DI79" s="166"/>
      <c r="DJ79" s="166"/>
      <c r="DK79" s="166"/>
      <c r="DL79" s="166"/>
      <c r="DM79" s="166"/>
      <c r="DN79" s="166"/>
      <c r="DO79" s="166"/>
      <c r="DP79" s="166"/>
      <c r="DQ79" s="166"/>
      <c r="DR79" s="166"/>
    </row>
    <row r="80" spans="1:122" s="97" customFormat="1" ht="18.95" customHeight="1" x14ac:dyDescent="0.25">
      <c r="A80" s="98">
        <f>VLOOKUP(B80,Hoja2!$B$47:$C$66,2,0)</f>
        <v>11</v>
      </c>
      <c r="B80" s="98" t="s">
        <v>348</v>
      </c>
      <c r="C80" s="98">
        <f>VLOOKUP(D80,Hoja2!$B$8:$C$10,2,0)</f>
        <v>3</v>
      </c>
      <c r="D80" s="98" t="s">
        <v>339</v>
      </c>
      <c r="E80" s="98">
        <f>VLOOKUP(F80,Hoja2!$B$12:$C$40,2,0)</f>
        <v>31</v>
      </c>
      <c r="F80" s="100" t="s">
        <v>334</v>
      </c>
      <c r="G80" s="98">
        <v>637</v>
      </c>
      <c r="H80" s="100" t="s">
        <v>435</v>
      </c>
      <c r="I80" s="98">
        <f>VLOOKUP(J80,Desplegables!$D$78:$G$155,2,0)</f>
        <v>75</v>
      </c>
      <c r="J80" s="100" t="s">
        <v>563</v>
      </c>
      <c r="K80" s="98">
        <v>1051</v>
      </c>
      <c r="L80" s="100" t="s">
        <v>99</v>
      </c>
      <c r="M80" s="99">
        <v>2</v>
      </c>
      <c r="N80" s="96" t="s">
        <v>101</v>
      </c>
      <c r="O80" s="101">
        <v>100</v>
      </c>
      <c r="P80" s="96" t="s">
        <v>102</v>
      </c>
      <c r="Q80" s="96" t="s">
        <v>103</v>
      </c>
      <c r="R80" s="96" t="str">
        <f>VLOOKUP(J80,Desplegables!$D$78:$G$155,4,0)</f>
        <v xml:space="preserve">5. GOBIERNO </v>
      </c>
      <c r="S80" s="96" t="str">
        <f>VLOOKUP(J80,Desplegables!$D$78:$G$155,3,0)</f>
        <v>Fortalecimiento institucional</v>
      </c>
      <c r="T80" s="99" t="s">
        <v>440</v>
      </c>
      <c r="U80" s="104">
        <v>1</v>
      </c>
      <c r="V80" s="105">
        <f t="shared" si="22"/>
        <v>0.75</v>
      </c>
      <c r="W80" s="105">
        <f t="shared" si="23"/>
        <v>0.75</v>
      </c>
      <c r="X80" s="105">
        <f t="shared" si="24"/>
        <v>0.8125</v>
      </c>
      <c r="Y80" s="105">
        <f t="shared" si="25"/>
        <v>0.8125</v>
      </c>
      <c r="Z80" s="99">
        <v>100</v>
      </c>
      <c r="AA80" s="101">
        <v>100</v>
      </c>
      <c r="AB80" s="102">
        <v>100</v>
      </c>
      <c r="AC80" s="101">
        <v>100</v>
      </c>
      <c r="AD80" s="101">
        <v>100</v>
      </c>
      <c r="AE80" s="101">
        <f t="shared" si="19"/>
        <v>100</v>
      </c>
      <c r="AF80" s="102">
        <v>100</v>
      </c>
      <c r="AG80" s="120">
        <v>100</v>
      </c>
      <c r="AH80" s="120">
        <v>100</v>
      </c>
      <c r="AI80" s="120">
        <v>0</v>
      </c>
      <c r="AJ80" s="107">
        <f t="shared" si="20"/>
        <v>75</v>
      </c>
      <c r="AK80" s="102">
        <v>100</v>
      </c>
      <c r="AL80" s="120">
        <v>100</v>
      </c>
      <c r="AM80" s="120">
        <v>100</v>
      </c>
      <c r="AN80" s="120">
        <v>25</v>
      </c>
      <c r="AO80" s="107">
        <f t="shared" si="21"/>
        <v>81.25</v>
      </c>
      <c r="AP80" s="112">
        <v>674330755</v>
      </c>
      <c r="AQ80" s="112">
        <v>698890974</v>
      </c>
      <c r="AR80" s="112">
        <v>732707078</v>
      </c>
      <c r="AS80" s="141">
        <v>787441727</v>
      </c>
      <c r="AT80" s="141">
        <f t="shared" si="18"/>
        <v>2893370534</v>
      </c>
      <c r="AU80" s="141">
        <v>674330755</v>
      </c>
      <c r="AV80" s="141">
        <v>698890974</v>
      </c>
      <c r="AW80" s="111">
        <v>732707078</v>
      </c>
      <c r="AX80" s="112">
        <v>787441726</v>
      </c>
      <c r="AY80" s="113">
        <f t="shared" si="26"/>
        <v>2893370533</v>
      </c>
      <c r="AZ80" s="113"/>
      <c r="BA80" s="113"/>
      <c r="BB80" s="113" t="s">
        <v>22</v>
      </c>
      <c r="BC80" s="153"/>
      <c r="BD80" s="115"/>
      <c r="BE80" s="166"/>
      <c r="BF80" s="166"/>
      <c r="BG80" s="166"/>
      <c r="BH80" s="166"/>
      <c r="BI80" s="166"/>
      <c r="BJ80" s="166"/>
      <c r="BK80" s="166"/>
      <c r="BL80" s="166"/>
      <c r="BM80" s="166"/>
      <c r="BN80" s="166"/>
      <c r="BO80" s="166"/>
      <c r="BP80" s="166"/>
      <c r="BQ80" s="166"/>
      <c r="BR80" s="166"/>
      <c r="BS80" s="166"/>
      <c r="BT80" s="166"/>
      <c r="BU80" s="166"/>
      <c r="BV80" s="166"/>
      <c r="BW80" s="166"/>
      <c r="BX80" s="166"/>
      <c r="BY80" s="166"/>
      <c r="BZ80" s="166"/>
      <c r="CA80" s="166"/>
      <c r="CB80" s="166"/>
      <c r="CC80" s="166"/>
      <c r="CD80" s="166"/>
      <c r="CE80" s="166"/>
      <c r="CF80" s="166"/>
      <c r="CG80" s="166"/>
      <c r="CH80" s="166"/>
      <c r="CI80" s="166"/>
      <c r="CJ80" s="166"/>
      <c r="CK80" s="166"/>
      <c r="CL80" s="166"/>
      <c r="CM80" s="166"/>
      <c r="CN80" s="166"/>
      <c r="CO80" s="166"/>
      <c r="CP80" s="166"/>
      <c r="CQ80" s="166"/>
      <c r="CR80" s="166"/>
      <c r="CS80" s="166"/>
      <c r="CT80" s="166"/>
      <c r="CU80" s="166"/>
      <c r="CV80" s="166"/>
      <c r="CW80" s="166"/>
      <c r="CX80" s="166"/>
      <c r="CY80" s="166"/>
      <c r="CZ80" s="166"/>
      <c r="DA80" s="166"/>
      <c r="DB80" s="166"/>
      <c r="DC80" s="166"/>
      <c r="DD80" s="166"/>
      <c r="DE80" s="166"/>
      <c r="DF80" s="166"/>
      <c r="DG80" s="166"/>
      <c r="DH80" s="166"/>
      <c r="DI80" s="166"/>
      <c r="DJ80" s="166"/>
      <c r="DK80" s="166"/>
      <c r="DL80" s="166"/>
      <c r="DM80" s="166"/>
      <c r="DN80" s="166"/>
      <c r="DO80" s="166"/>
      <c r="DP80" s="166"/>
      <c r="DQ80" s="166"/>
      <c r="DR80" s="166"/>
    </row>
    <row r="81" spans="1:56" s="166" customFormat="1" ht="16.5" x14ac:dyDescent="0.25">
      <c r="A81" s="172"/>
      <c r="B81" s="173"/>
      <c r="C81" s="173"/>
      <c r="D81" s="174"/>
      <c r="E81" s="173"/>
      <c r="F81" s="175"/>
      <c r="G81" s="174"/>
      <c r="H81" s="175"/>
      <c r="I81" s="172"/>
      <c r="K81" s="172"/>
      <c r="M81" s="172"/>
      <c r="O81" s="176"/>
      <c r="T81" s="172"/>
      <c r="U81" s="172"/>
      <c r="V81" s="177"/>
      <c r="W81" s="177"/>
      <c r="X81" s="172"/>
      <c r="Y81" s="172"/>
      <c r="Z81" s="172"/>
      <c r="AA81" s="176"/>
      <c r="AB81" s="176"/>
      <c r="AC81" s="176"/>
      <c r="AD81" s="176"/>
      <c r="AE81" s="176"/>
      <c r="AF81" s="176"/>
      <c r="AG81" s="176"/>
      <c r="AH81" s="176"/>
      <c r="AI81" s="176"/>
      <c r="AJ81" s="176"/>
      <c r="AK81" s="176"/>
      <c r="AL81" s="176"/>
      <c r="AM81" s="176"/>
      <c r="AN81" s="176"/>
      <c r="AO81" s="178" t="s">
        <v>23</v>
      </c>
      <c r="AP81" s="179">
        <f>SUM(AP3:AP80)</f>
        <v>39936806790</v>
      </c>
      <c r="AQ81" s="179">
        <f>SUM(AQ3:AQ80)</f>
        <v>48498577542</v>
      </c>
      <c r="AR81" s="179">
        <f>SUM(AR3:AR80)</f>
        <v>45810371809.666664</v>
      </c>
      <c r="AS81" s="179">
        <f>SUM(AS3:AS80)</f>
        <v>30228115539.000004</v>
      </c>
      <c r="AT81" s="179">
        <f t="shared" ref="AT81" si="27">SUM(AT3:AT80)</f>
        <v>164164419180.66669</v>
      </c>
      <c r="AU81" s="179">
        <f>SUM(AU3:AU80)</f>
        <v>14805080622.666666</v>
      </c>
      <c r="AV81" s="179">
        <f>SUM(AV3:AV80)</f>
        <v>23244398562</v>
      </c>
      <c r="AW81" s="179">
        <f>SUM(AW3:AW80)</f>
        <v>12639043846</v>
      </c>
      <c r="AX81" s="179">
        <f>SUM(AX3:AX80)</f>
        <v>9719771237</v>
      </c>
      <c r="AY81" s="176"/>
      <c r="AZ81" s="176"/>
      <c r="BA81" s="176"/>
      <c r="BB81" s="176"/>
      <c r="BC81" s="176"/>
      <c r="BD81" s="180"/>
    </row>
    <row r="82" spans="1:56" s="170" customFormat="1" ht="16.5" x14ac:dyDescent="0.25">
      <c r="A82" s="181"/>
      <c r="B82" s="182"/>
      <c r="C82" s="182"/>
      <c r="D82" s="183"/>
      <c r="E82" s="182"/>
      <c r="F82" s="184"/>
      <c r="G82" s="183"/>
      <c r="H82" s="185"/>
      <c r="I82" s="181"/>
      <c r="J82" s="186"/>
      <c r="K82" s="181"/>
      <c r="M82" s="181"/>
      <c r="N82" s="186"/>
      <c r="O82" s="187"/>
      <c r="T82" s="181"/>
      <c r="U82" s="181"/>
      <c r="V82" s="188"/>
      <c r="W82" s="188"/>
      <c r="X82" s="181"/>
      <c r="Y82" s="181"/>
      <c r="Z82" s="181"/>
      <c r="AA82" s="187"/>
      <c r="AB82" s="187"/>
      <c r="AC82" s="187"/>
      <c r="AD82" s="187"/>
      <c r="AE82" s="187"/>
      <c r="AF82" s="187"/>
      <c r="AG82" s="187"/>
      <c r="AH82" s="187"/>
      <c r="AI82" s="187"/>
      <c r="AJ82" s="187"/>
      <c r="AK82" s="187"/>
      <c r="AL82" s="187"/>
      <c r="AM82" s="187"/>
      <c r="AN82" s="187"/>
      <c r="AO82" s="189" t="s">
        <v>24</v>
      </c>
      <c r="AP82" s="189">
        <v>39936806790</v>
      </c>
      <c r="AQ82" s="189">
        <v>48498577542</v>
      </c>
      <c r="AR82" s="190">
        <v>45810371810</v>
      </c>
      <c r="AS82" s="190">
        <v>30228115539</v>
      </c>
      <c r="AT82" s="190"/>
      <c r="AU82" s="189">
        <v>14805080623</v>
      </c>
      <c r="AV82" s="189">
        <v>23244398562</v>
      </c>
      <c r="AW82" s="191">
        <v>12639043846</v>
      </c>
      <c r="AX82" s="191">
        <v>9719771237</v>
      </c>
      <c r="AY82" s="187"/>
      <c r="AZ82" s="187"/>
      <c r="BA82" s="187"/>
      <c r="BB82" s="187"/>
      <c r="BC82" s="187"/>
      <c r="BD82" s="180"/>
    </row>
    <row r="83" spans="1:56" s="170" customFormat="1" ht="16.5" x14ac:dyDescent="0.25">
      <c r="A83" s="181"/>
      <c r="B83" s="182"/>
      <c r="C83" s="182"/>
      <c r="D83" s="183"/>
      <c r="E83" s="182"/>
      <c r="F83" s="184"/>
      <c r="G83" s="183"/>
      <c r="H83" s="185"/>
      <c r="I83" s="181"/>
      <c r="J83" s="186"/>
      <c r="K83" s="181"/>
      <c r="M83" s="181"/>
      <c r="N83" s="186"/>
      <c r="O83" s="187"/>
      <c r="T83" s="181"/>
      <c r="U83" s="181"/>
      <c r="V83" s="188"/>
      <c r="W83" s="188"/>
      <c r="X83" s="181"/>
      <c r="Y83" s="181"/>
      <c r="Z83" s="181"/>
      <c r="AA83" s="187"/>
      <c r="AB83" s="187"/>
      <c r="AC83" s="187"/>
      <c r="AD83" s="187"/>
      <c r="AE83" s="187"/>
      <c r="AF83" s="187"/>
      <c r="AG83" s="187"/>
      <c r="AH83" s="187"/>
      <c r="AI83" s="187"/>
      <c r="AJ83" s="187"/>
      <c r="AK83" s="187"/>
      <c r="AL83" s="187"/>
      <c r="AM83" s="187"/>
      <c r="AN83" s="187"/>
      <c r="AO83" s="189" t="s">
        <v>25</v>
      </c>
      <c r="AP83" s="189">
        <f>+AP81-AP82</f>
        <v>0</v>
      </c>
      <c r="AQ83" s="189">
        <f>+AQ82-AQ81</f>
        <v>0</v>
      </c>
      <c r="AR83" s="190">
        <f>+AR82-AR81</f>
        <v>0.33333587646484375</v>
      </c>
      <c r="AS83" s="190">
        <f>+AS81-AS82</f>
        <v>0</v>
      </c>
      <c r="AT83" s="190"/>
      <c r="AU83" s="189">
        <f>+AU81-AU82</f>
        <v>-0.33333396911621094</v>
      </c>
      <c r="AV83" s="189">
        <f>+AV82-AV81</f>
        <v>0</v>
      </c>
      <c r="AW83" s="191">
        <f>+AW81-AW82</f>
        <v>0</v>
      </c>
      <c r="AX83" s="191">
        <f>+AX81-AX82</f>
        <v>0</v>
      </c>
      <c r="AY83" s="198"/>
      <c r="AZ83" s="198"/>
      <c r="BA83" s="198"/>
      <c r="BB83" s="198"/>
      <c r="BC83" s="198"/>
      <c r="BD83" s="198"/>
    </row>
    <row r="84" spans="1:56" s="170" customFormat="1" ht="16.5" x14ac:dyDescent="0.25">
      <c r="A84" s="181"/>
      <c r="B84" s="182"/>
      <c r="C84" s="182"/>
      <c r="D84" s="183"/>
      <c r="E84" s="182"/>
      <c r="F84" s="184"/>
      <c r="G84" s="183"/>
      <c r="H84" s="185"/>
      <c r="I84" s="181"/>
      <c r="J84" s="186"/>
      <c r="K84" s="181"/>
      <c r="M84" s="181"/>
      <c r="N84" s="186"/>
      <c r="O84" s="187"/>
      <c r="T84" s="181"/>
      <c r="U84" s="181"/>
      <c r="V84" s="188"/>
      <c r="W84" s="188"/>
      <c r="X84" s="181"/>
      <c r="Y84" s="181"/>
      <c r="Z84" s="181"/>
      <c r="AA84" s="187"/>
      <c r="AB84" s="187"/>
      <c r="AC84" s="187"/>
      <c r="AD84" s="187"/>
      <c r="AE84" s="187"/>
      <c r="AF84" s="187"/>
      <c r="AG84" s="187"/>
      <c r="AH84" s="187"/>
      <c r="AI84" s="187"/>
      <c r="AJ84" s="187"/>
      <c r="AK84" s="187"/>
      <c r="AL84" s="187"/>
      <c r="AM84" s="187"/>
      <c r="AN84" s="187"/>
      <c r="AO84" s="187"/>
      <c r="AP84" s="187"/>
      <c r="AQ84" s="187"/>
      <c r="AR84" s="187"/>
      <c r="AS84" s="187"/>
      <c r="AT84" s="187"/>
      <c r="AU84" s="187"/>
      <c r="AV84" s="187"/>
      <c r="AW84" s="187"/>
      <c r="AX84" s="187"/>
      <c r="AY84" s="187"/>
      <c r="AZ84" s="187"/>
      <c r="BA84" s="187"/>
      <c r="BB84" s="187"/>
      <c r="BC84" s="187"/>
      <c r="BD84" s="180"/>
    </row>
    <row r="85" spans="1:56" s="170" customFormat="1" ht="16.5" x14ac:dyDescent="0.25">
      <c r="A85" s="181"/>
      <c r="B85" s="182"/>
      <c r="C85" s="182"/>
      <c r="D85" s="183"/>
      <c r="E85" s="182"/>
      <c r="F85" s="184"/>
      <c r="G85" s="183"/>
      <c r="H85" s="185"/>
      <c r="I85" s="181"/>
      <c r="J85" s="186"/>
      <c r="K85" s="181"/>
      <c r="M85" s="181"/>
      <c r="N85" s="186"/>
      <c r="O85" s="187"/>
      <c r="T85" s="181"/>
      <c r="U85" s="181"/>
      <c r="V85" s="188"/>
      <c r="W85" s="188"/>
      <c r="X85" s="181"/>
      <c r="Y85" s="181"/>
      <c r="Z85" s="181"/>
      <c r="AA85" s="187"/>
      <c r="AB85" s="187"/>
      <c r="AC85" s="187"/>
      <c r="AD85" s="187"/>
      <c r="AE85" s="187"/>
      <c r="AF85" s="187"/>
      <c r="AG85" s="187"/>
      <c r="AH85" s="187"/>
      <c r="AI85" s="187"/>
      <c r="AJ85" s="187"/>
      <c r="AK85" s="187"/>
      <c r="AL85" s="187"/>
      <c r="AM85" s="187"/>
      <c r="AN85" s="187"/>
      <c r="AO85" s="187"/>
      <c r="AP85" s="187"/>
      <c r="AQ85" s="187"/>
      <c r="AR85" s="187"/>
      <c r="AS85" s="187"/>
      <c r="AT85" s="187"/>
      <c r="AU85" s="187"/>
      <c r="AV85" s="187"/>
      <c r="AW85" s="187"/>
      <c r="AX85" s="187"/>
      <c r="AY85" s="187"/>
      <c r="AZ85" s="187"/>
      <c r="BA85" s="187"/>
      <c r="BB85" s="187"/>
      <c r="BC85" s="187"/>
      <c r="BD85" s="180"/>
    </row>
    <row r="86" spans="1:56" s="170" customFormat="1" ht="16.5" x14ac:dyDescent="0.25">
      <c r="A86" s="181"/>
      <c r="B86" s="182"/>
      <c r="C86" s="182"/>
      <c r="D86" s="183"/>
      <c r="E86" s="182"/>
      <c r="F86" s="184"/>
      <c r="G86" s="183"/>
      <c r="H86" s="185"/>
      <c r="I86" s="181"/>
      <c r="J86" s="186"/>
      <c r="K86" s="181"/>
      <c r="M86" s="181"/>
      <c r="N86" s="186"/>
      <c r="O86" s="187"/>
      <c r="T86" s="181"/>
      <c r="U86" s="181"/>
      <c r="V86" s="188"/>
      <c r="W86" s="188"/>
      <c r="X86" s="181"/>
      <c r="Y86" s="181"/>
      <c r="Z86" s="181"/>
      <c r="AA86" s="187"/>
      <c r="AB86" s="187"/>
      <c r="AC86" s="187"/>
      <c r="AD86" s="187"/>
      <c r="AE86" s="187"/>
      <c r="AF86" s="187"/>
      <c r="AG86" s="187"/>
      <c r="AH86" s="187"/>
      <c r="AI86" s="187"/>
      <c r="AJ86" s="187"/>
      <c r="AK86" s="187"/>
      <c r="AL86" s="187"/>
      <c r="AM86" s="187"/>
      <c r="AN86" s="187"/>
      <c r="AO86" s="187"/>
      <c r="AP86" s="187"/>
      <c r="AQ86" s="187"/>
      <c r="AR86" s="187"/>
      <c r="AS86" s="187"/>
      <c r="AT86" s="187"/>
      <c r="AU86" s="187"/>
      <c r="AV86" s="187"/>
      <c r="AW86" s="187"/>
      <c r="AX86" s="187"/>
      <c r="AY86" s="187"/>
      <c r="AZ86" s="187"/>
      <c r="BA86" s="187"/>
      <c r="BB86" s="187"/>
      <c r="BC86" s="187"/>
      <c r="BD86" s="180"/>
    </row>
    <row r="87" spans="1:56" s="170" customFormat="1" ht="16.5" x14ac:dyDescent="0.25">
      <c r="A87" s="181"/>
      <c r="B87" s="182"/>
      <c r="C87" s="182"/>
      <c r="D87" s="183"/>
      <c r="E87" s="182"/>
      <c r="F87" s="184"/>
      <c r="G87" s="183"/>
      <c r="H87" s="185"/>
      <c r="I87" s="181"/>
      <c r="J87" s="186"/>
      <c r="K87" s="181"/>
      <c r="M87" s="181"/>
      <c r="N87" s="186"/>
      <c r="O87" s="187"/>
      <c r="T87" s="181"/>
      <c r="U87" s="181"/>
      <c r="V87" s="188"/>
      <c r="W87" s="188"/>
      <c r="X87" s="181"/>
      <c r="Y87" s="181"/>
      <c r="Z87" s="181"/>
      <c r="AA87" s="187"/>
      <c r="AB87" s="187"/>
      <c r="AC87" s="187"/>
      <c r="AD87" s="187"/>
      <c r="AE87" s="187"/>
      <c r="AF87" s="187"/>
      <c r="AG87" s="187"/>
      <c r="AH87" s="187"/>
      <c r="AI87" s="187"/>
      <c r="AJ87" s="187"/>
      <c r="AK87" s="187"/>
      <c r="AL87" s="187"/>
      <c r="AM87" s="187"/>
      <c r="AN87" s="187"/>
      <c r="AO87" s="187"/>
      <c r="AP87" s="187"/>
      <c r="AQ87" s="187"/>
      <c r="AR87" s="187"/>
      <c r="AS87" s="187"/>
      <c r="AT87" s="187"/>
      <c r="AU87" s="187"/>
      <c r="AV87" s="187"/>
      <c r="AW87" s="187"/>
      <c r="AX87" s="187"/>
      <c r="AY87" s="187"/>
      <c r="AZ87" s="187"/>
      <c r="BA87" s="187"/>
      <c r="BB87" s="187"/>
      <c r="BC87" s="187"/>
      <c r="BD87" s="180"/>
    </row>
    <row r="88" spans="1:56" s="170" customFormat="1" ht="16.5" x14ac:dyDescent="0.25">
      <c r="A88" s="181"/>
      <c r="B88" s="182"/>
      <c r="C88" s="182"/>
      <c r="D88" s="183"/>
      <c r="E88" s="182"/>
      <c r="F88" s="184"/>
      <c r="G88" s="183"/>
      <c r="H88" s="185"/>
      <c r="I88" s="181"/>
      <c r="J88" s="186"/>
      <c r="K88" s="181"/>
      <c r="M88" s="181"/>
      <c r="N88" s="186"/>
      <c r="O88" s="187"/>
      <c r="T88" s="181"/>
      <c r="U88" s="181"/>
      <c r="V88" s="188"/>
      <c r="W88" s="188"/>
      <c r="X88" s="181"/>
      <c r="Y88" s="181"/>
      <c r="Z88" s="181"/>
      <c r="AA88" s="187"/>
      <c r="AB88" s="187"/>
      <c r="AC88" s="187"/>
      <c r="AD88" s="187"/>
      <c r="AE88" s="187"/>
      <c r="AF88" s="187"/>
      <c r="AG88" s="187"/>
      <c r="AH88" s="187"/>
      <c r="AI88" s="187"/>
      <c r="AJ88" s="187"/>
      <c r="AK88" s="187"/>
      <c r="AL88" s="187"/>
      <c r="AM88" s="187"/>
      <c r="AN88" s="187"/>
      <c r="AO88" s="187"/>
      <c r="AP88" s="187"/>
      <c r="AQ88" s="187"/>
      <c r="AR88" s="187"/>
      <c r="AS88" s="187"/>
      <c r="AT88" s="187"/>
      <c r="AU88" s="187"/>
      <c r="AV88" s="187"/>
      <c r="AW88" s="187"/>
      <c r="AX88" s="187"/>
      <c r="AY88" s="187"/>
      <c r="AZ88" s="187"/>
      <c r="BA88" s="187"/>
      <c r="BB88" s="187"/>
      <c r="BC88" s="187"/>
      <c r="BD88" s="180"/>
    </row>
    <row r="89" spans="1:56" s="170" customFormat="1" ht="16.5" x14ac:dyDescent="0.25">
      <c r="A89" s="181"/>
      <c r="B89" s="182"/>
      <c r="C89" s="182"/>
      <c r="D89" s="183"/>
      <c r="E89" s="182"/>
      <c r="F89" s="184"/>
      <c r="G89" s="183"/>
      <c r="H89" s="185"/>
      <c r="I89" s="181"/>
      <c r="J89" s="186"/>
      <c r="K89" s="181"/>
      <c r="M89" s="181"/>
      <c r="N89" s="186"/>
      <c r="O89" s="187"/>
      <c r="T89" s="181"/>
      <c r="U89" s="181"/>
      <c r="V89" s="188"/>
      <c r="W89" s="188"/>
      <c r="X89" s="181"/>
      <c r="Y89" s="181"/>
      <c r="Z89" s="181"/>
      <c r="AA89" s="187"/>
      <c r="AB89" s="187"/>
      <c r="AC89" s="187"/>
      <c r="AD89" s="187"/>
      <c r="AE89" s="187"/>
      <c r="AF89" s="187"/>
      <c r="AG89" s="187"/>
      <c r="AH89" s="187"/>
      <c r="AI89" s="187"/>
      <c r="AJ89" s="187"/>
      <c r="AK89" s="187"/>
      <c r="AL89" s="187"/>
      <c r="AM89" s="187"/>
      <c r="AN89" s="187"/>
      <c r="AO89" s="187"/>
      <c r="AP89" s="187"/>
      <c r="AQ89" s="187"/>
      <c r="AR89" s="187"/>
      <c r="AS89" s="187"/>
      <c r="AT89" s="187"/>
      <c r="AU89" s="187"/>
      <c r="AV89" s="187"/>
      <c r="AW89" s="187"/>
      <c r="AX89" s="187"/>
      <c r="AY89" s="187"/>
      <c r="AZ89" s="187"/>
      <c r="BA89" s="187"/>
      <c r="BB89" s="187"/>
      <c r="BC89" s="187"/>
      <c r="BD89" s="180"/>
    </row>
    <row r="90" spans="1:56" s="170" customFormat="1" ht="16.5" x14ac:dyDescent="0.25">
      <c r="A90" s="181"/>
      <c r="B90" s="182"/>
      <c r="C90" s="182"/>
      <c r="D90" s="183"/>
      <c r="E90" s="182"/>
      <c r="F90" s="184"/>
      <c r="G90" s="183"/>
      <c r="H90" s="185"/>
      <c r="I90" s="181"/>
      <c r="J90" s="186"/>
      <c r="K90" s="181"/>
      <c r="M90" s="181"/>
      <c r="N90" s="186"/>
      <c r="O90" s="187"/>
      <c r="T90" s="181"/>
      <c r="U90" s="181"/>
      <c r="V90" s="188"/>
      <c r="W90" s="188"/>
      <c r="X90" s="181"/>
      <c r="Y90" s="181"/>
      <c r="Z90" s="181"/>
      <c r="AA90" s="187"/>
      <c r="AB90" s="187"/>
      <c r="AC90" s="187"/>
      <c r="AD90" s="187"/>
      <c r="AE90" s="187"/>
      <c r="AF90" s="187"/>
      <c r="AG90" s="187"/>
      <c r="AH90" s="187"/>
      <c r="AI90" s="187"/>
      <c r="AJ90" s="187"/>
      <c r="AK90" s="187"/>
      <c r="AL90" s="187"/>
      <c r="AM90" s="187"/>
      <c r="AN90" s="187"/>
      <c r="AO90" s="187"/>
      <c r="AP90" s="187"/>
      <c r="AQ90" s="187"/>
      <c r="AR90" s="187"/>
      <c r="AS90" s="187"/>
      <c r="AT90" s="187"/>
      <c r="AU90" s="187"/>
      <c r="AV90" s="187"/>
      <c r="AW90" s="187"/>
      <c r="AX90" s="187"/>
      <c r="AY90" s="187"/>
      <c r="AZ90" s="187"/>
      <c r="BA90" s="187"/>
      <c r="BB90" s="187"/>
      <c r="BC90" s="187"/>
      <c r="BD90" s="180"/>
    </row>
    <row r="91" spans="1:56" s="170" customFormat="1" ht="16.5" x14ac:dyDescent="0.25">
      <c r="A91" s="181"/>
      <c r="B91" s="182"/>
      <c r="C91" s="182"/>
      <c r="D91" s="183"/>
      <c r="E91" s="182"/>
      <c r="F91" s="184"/>
      <c r="G91" s="183"/>
      <c r="H91" s="185"/>
      <c r="I91" s="181"/>
      <c r="J91" s="186"/>
      <c r="K91" s="181"/>
      <c r="M91" s="181"/>
      <c r="N91" s="186"/>
      <c r="O91" s="187"/>
      <c r="T91" s="181"/>
      <c r="U91" s="181"/>
      <c r="V91" s="188"/>
      <c r="W91" s="188"/>
      <c r="X91" s="181"/>
      <c r="Y91" s="181"/>
      <c r="Z91" s="181"/>
      <c r="AA91" s="187"/>
      <c r="AB91" s="187"/>
      <c r="AC91" s="187"/>
      <c r="AD91" s="187"/>
      <c r="AE91" s="187"/>
      <c r="AF91" s="187"/>
      <c r="AG91" s="187"/>
      <c r="AH91" s="187"/>
      <c r="AI91" s="187"/>
      <c r="AJ91" s="187"/>
      <c r="AK91" s="187"/>
      <c r="AL91" s="187"/>
      <c r="AM91" s="187"/>
      <c r="AN91" s="187"/>
      <c r="AO91" s="187"/>
      <c r="AP91" s="187"/>
      <c r="AQ91" s="187"/>
      <c r="AR91" s="187"/>
      <c r="AS91" s="187"/>
      <c r="AT91" s="187"/>
      <c r="AU91" s="187"/>
      <c r="AV91" s="187"/>
      <c r="AW91" s="187"/>
      <c r="AX91" s="187"/>
      <c r="AY91" s="187"/>
      <c r="AZ91" s="187"/>
      <c r="BA91" s="187"/>
      <c r="BB91" s="187"/>
      <c r="BC91" s="187"/>
      <c r="BD91" s="180"/>
    </row>
    <row r="92" spans="1:56" s="170" customFormat="1" ht="16.5" x14ac:dyDescent="0.25">
      <c r="A92" s="181"/>
      <c r="B92" s="182"/>
      <c r="C92" s="182"/>
      <c r="D92" s="183"/>
      <c r="E92" s="182"/>
      <c r="F92" s="184"/>
      <c r="G92" s="183"/>
      <c r="H92" s="185"/>
      <c r="I92" s="181"/>
      <c r="J92" s="186"/>
      <c r="K92" s="181"/>
      <c r="M92" s="181"/>
      <c r="N92" s="186"/>
      <c r="O92" s="187"/>
      <c r="T92" s="181"/>
      <c r="U92" s="181"/>
      <c r="V92" s="188"/>
      <c r="W92" s="188"/>
      <c r="X92" s="181"/>
      <c r="Y92" s="181"/>
      <c r="Z92" s="181"/>
      <c r="AA92" s="187"/>
      <c r="AB92" s="187"/>
      <c r="AC92" s="187"/>
      <c r="AD92" s="187"/>
      <c r="AE92" s="187"/>
      <c r="AF92" s="187"/>
      <c r="AG92" s="187"/>
      <c r="AH92" s="187"/>
      <c r="AI92" s="187"/>
      <c r="AJ92" s="187"/>
      <c r="AK92" s="187"/>
      <c r="AL92" s="187"/>
      <c r="AM92" s="187"/>
      <c r="AN92" s="187"/>
      <c r="AO92" s="187"/>
      <c r="AP92" s="187"/>
      <c r="AQ92" s="187"/>
      <c r="AR92" s="187"/>
      <c r="AS92" s="187"/>
      <c r="AT92" s="187"/>
      <c r="AU92" s="187"/>
      <c r="AV92" s="187"/>
      <c r="AW92" s="187"/>
      <c r="AX92" s="187"/>
      <c r="AY92" s="187"/>
      <c r="AZ92" s="187"/>
      <c r="BA92" s="187"/>
      <c r="BB92" s="187"/>
      <c r="BC92" s="187"/>
      <c r="BD92" s="180"/>
    </row>
    <row r="93" spans="1:56" s="170" customFormat="1" ht="16.5" x14ac:dyDescent="0.25">
      <c r="A93" s="181"/>
      <c r="B93" s="182"/>
      <c r="C93" s="182"/>
      <c r="D93" s="183"/>
      <c r="E93" s="182"/>
      <c r="F93" s="184"/>
      <c r="G93" s="183"/>
      <c r="H93" s="185"/>
      <c r="I93" s="181"/>
      <c r="J93" s="186"/>
      <c r="K93" s="181"/>
      <c r="M93" s="181"/>
      <c r="N93" s="186"/>
      <c r="O93" s="187"/>
      <c r="T93" s="181"/>
      <c r="U93" s="181"/>
      <c r="V93" s="188"/>
      <c r="W93" s="188"/>
      <c r="X93" s="181"/>
      <c r="Y93" s="181"/>
      <c r="Z93" s="181"/>
      <c r="AA93" s="187"/>
      <c r="AB93" s="187"/>
      <c r="AC93" s="187"/>
      <c r="AD93" s="187"/>
      <c r="AE93" s="187"/>
      <c r="AF93" s="187"/>
      <c r="AG93" s="187"/>
      <c r="AH93" s="187"/>
      <c r="AI93" s="187"/>
      <c r="AJ93" s="187"/>
      <c r="AK93" s="187"/>
      <c r="AL93" s="187"/>
      <c r="AM93" s="187"/>
      <c r="AN93" s="187"/>
      <c r="AO93" s="187"/>
      <c r="AP93" s="187"/>
      <c r="AQ93" s="187"/>
      <c r="AR93" s="187"/>
      <c r="AS93" s="187"/>
      <c r="AT93" s="187"/>
      <c r="AU93" s="187"/>
      <c r="AV93" s="187"/>
      <c r="AW93" s="187"/>
      <c r="AX93" s="187"/>
      <c r="AY93" s="187"/>
      <c r="AZ93" s="187"/>
      <c r="BA93" s="187"/>
      <c r="BB93" s="187"/>
      <c r="BC93" s="187"/>
      <c r="BD93" s="180"/>
    </row>
    <row r="94" spans="1:56" s="170" customFormat="1" ht="16.5" x14ac:dyDescent="0.25">
      <c r="A94" s="181"/>
      <c r="B94" s="182"/>
      <c r="C94" s="182"/>
      <c r="D94" s="183"/>
      <c r="E94" s="182"/>
      <c r="F94" s="184"/>
      <c r="G94" s="183"/>
      <c r="H94" s="185"/>
      <c r="I94" s="181"/>
      <c r="J94" s="186"/>
      <c r="K94" s="181"/>
      <c r="M94" s="181"/>
      <c r="N94" s="186"/>
      <c r="O94" s="187"/>
      <c r="T94" s="181"/>
      <c r="U94" s="181"/>
      <c r="V94" s="188"/>
      <c r="W94" s="188"/>
      <c r="X94" s="181"/>
      <c r="Y94" s="181"/>
      <c r="Z94" s="181"/>
      <c r="AA94" s="187"/>
      <c r="AB94" s="187"/>
      <c r="AC94" s="187"/>
      <c r="AD94" s="187"/>
      <c r="AE94" s="187"/>
      <c r="AF94" s="187"/>
      <c r="AG94" s="187"/>
      <c r="AH94" s="187"/>
      <c r="AI94" s="187"/>
      <c r="AJ94" s="187"/>
      <c r="AK94" s="187"/>
      <c r="AL94" s="187"/>
      <c r="AM94" s="187"/>
      <c r="AN94" s="187"/>
      <c r="AO94" s="187"/>
      <c r="AP94" s="187"/>
      <c r="AQ94" s="187"/>
      <c r="AR94" s="187"/>
      <c r="AS94" s="187"/>
      <c r="AT94" s="187"/>
      <c r="AU94" s="187"/>
      <c r="AV94" s="187"/>
      <c r="AW94" s="187"/>
      <c r="AX94" s="187"/>
      <c r="AY94" s="187"/>
      <c r="AZ94" s="187"/>
      <c r="BA94" s="187"/>
      <c r="BB94" s="187"/>
      <c r="BC94" s="187"/>
      <c r="BD94" s="180"/>
    </row>
    <row r="95" spans="1:56" s="170" customFormat="1" ht="16.5" x14ac:dyDescent="0.25">
      <c r="A95" s="181"/>
      <c r="B95" s="182"/>
      <c r="C95" s="182"/>
      <c r="D95" s="183"/>
      <c r="E95" s="182"/>
      <c r="F95" s="184"/>
      <c r="G95" s="183"/>
      <c r="H95" s="185"/>
      <c r="I95" s="181"/>
      <c r="J95" s="186"/>
      <c r="K95" s="181"/>
      <c r="M95" s="181"/>
      <c r="N95" s="186"/>
      <c r="O95" s="187"/>
      <c r="T95" s="181"/>
      <c r="U95" s="181"/>
      <c r="V95" s="188"/>
      <c r="W95" s="188"/>
      <c r="X95" s="181"/>
      <c r="Y95" s="181"/>
      <c r="Z95" s="181"/>
      <c r="AA95" s="187"/>
      <c r="AB95" s="187"/>
      <c r="AC95" s="187"/>
      <c r="AD95" s="187"/>
      <c r="AE95" s="187"/>
      <c r="AF95" s="187"/>
      <c r="AG95" s="187"/>
      <c r="AH95" s="187"/>
      <c r="AI95" s="187"/>
      <c r="AJ95" s="187"/>
      <c r="AK95" s="187"/>
      <c r="AL95" s="187"/>
      <c r="AM95" s="187"/>
      <c r="AN95" s="187"/>
      <c r="AO95" s="187"/>
      <c r="AP95" s="187"/>
      <c r="AQ95" s="187"/>
      <c r="AR95" s="187"/>
      <c r="AS95" s="187"/>
      <c r="AT95" s="187"/>
      <c r="AU95" s="187"/>
      <c r="AV95" s="187"/>
      <c r="AW95" s="187"/>
      <c r="AX95" s="187"/>
      <c r="AY95" s="187"/>
      <c r="AZ95" s="187"/>
      <c r="BA95" s="187"/>
      <c r="BB95" s="187"/>
      <c r="BC95" s="187"/>
      <c r="BD95" s="180"/>
    </row>
    <row r="96" spans="1:56" s="170" customFormat="1" ht="16.5" x14ac:dyDescent="0.25">
      <c r="A96" s="181"/>
      <c r="B96" s="182"/>
      <c r="C96" s="182"/>
      <c r="D96" s="183"/>
      <c r="E96" s="182"/>
      <c r="F96" s="184"/>
      <c r="G96" s="183"/>
      <c r="H96" s="185"/>
      <c r="I96" s="181"/>
      <c r="J96" s="186"/>
      <c r="K96" s="181"/>
      <c r="M96" s="181"/>
      <c r="N96" s="186"/>
      <c r="O96" s="187"/>
      <c r="T96" s="181"/>
      <c r="U96" s="181"/>
      <c r="V96" s="188"/>
      <c r="W96" s="188"/>
      <c r="X96" s="181"/>
      <c r="Y96" s="181"/>
      <c r="Z96" s="181"/>
      <c r="AA96" s="187"/>
      <c r="AB96" s="187"/>
      <c r="AC96" s="187"/>
      <c r="AD96" s="187"/>
      <c r="AE96" s="187"/>
      <c r="AF96" s="187"/>
      <c r="AG96" s="187"/>
      <c r="AH96" s="187"/>
      <c r="AI96" s="187"/>
      <c r="AJ96" s="187"/>
      <c r="AK96" s="187"/>
      <c r="AL96" s="187"/>
      <c r="AM96" s="187"/>
      <c r="AN96" s="187"/>
      <c r="AO96" s="187"/>
      <c r="AP96" s="187"/>
      <c r="AQ96" s="187"/>
      <c r="AR96" s="187"/>
      <c r="AS96" s="187"/>
      <c r="AT96" s="187"/>
      <c r="AU96" s="187"/>
      <c r="AV96" s="187"/>
      <c r="AW96" s="187"/>
      <c r="AX96" s="187"/>
      <c r="AY96" s="187"/>
      <c r="AZ96" s="187"/>
      <c r="BA96" s="187"/>
      <c r="BB96" s="187"/>
      <c r="BC96" s="187"/>
      <c r="BD96" s="180"/>
    </row>
    <row r="97" spans="1:56" s="170" customFormat="1" ht="16.5" x14ac:dyDescent="0.25">
      <c r="A97" s="181"/>
      <c r="B97" s="182"/>
      <c r="C97" s="181"/>
      <c r="D97" s="181"/>
      <c r="E97" s="181"/>
      <c r="F97" s="186"/>
      <c r="G97" s="181"/>
      <c r="I97" s="181"/>
      <c r="K97" s="181"/>
      <c r="M97" s="181"/>
      <c r="O97" s="181"/>
      <c r="T97" s="181"/>
      <c r="U97" s="181"/>
      <c r="V97" s="181"/>
      <c r="W97" s="181"/>
      <c r="X97" s="181"/>
      <c r="Y97" s="181"/>
      <c r="Z97" s="181"/>
      <c r="AA97" s="181"/>
      <c r="AB97" s="181"/>
      <c r="AC97" s="181"/>
      <c r="AD97" s="181"/>
      <c r="AE97" s="181"/>
      <c r="AF97" s="181"/>
      <c r="AG97" s="181"/>
      <c r="AH97" s="181"/>
      <c r="AI97" s="181"/>
      <c r="AJ97" s="181"/>
      <c r="AK97" s="181"/>
      <c r="AL97" s="181"/>
      <c r="AM97" s="181"/>
      <c r="AN97" s="181"/>
      <c r="AO97" s="181"/>
      <c r="AP97" s="181"/>
      <c r="AQ97" s="181"/>
      <c r="AR97" s="181"/>
      <c r="AS97" s="181"/>
      <c r="AT97" s="181"/>
      <c r="AU97" s="181"/>
      <c r="AV97" s="181"/>
      <c r="AW97" s="181"/>
      <c r="AX97" s="181"/>
      <c r="AY97" s="181"/>
      <c r="AZ97" s="181"/>
      <c r="BA97" s="181"/>
      <c r="BB97" s="181"/>
      <c r="BC97" s="181"/>
      <c r="BD97" s="180"/>
    </row>
    <row r="98" spans="1:56" s="170" customFormat="1" ht="16.5" x14ac:dyDescent="0.25">
      <c r="A98" s="181"/>
      <c r="B98" s="182"/>
      <c r="C98" s="181"/>
      <c r="D98" s="181"/>
      <c r="E98" s="181"/>
      <c r="F98" s="186"/>
      <c r="G98" s="181"/>
      <c r="I98" s="181"/>
      <c r="K98" s="181"/>
      <c r="M98" s="181"/>
      <c r="O98" s="181"/>
      <c r="T98" s="181"/>
      <c r="U98" s="181"/>
      <c r="V98" s="181"/>
      <c r="W98" s="181"/>
      <c r="X98" s="181"/>
      <c r="Y98" s="181"/>
      <c r="Z98" s="181"/>
      <c r="AA98" s="181"/>
      <c r="AB98" s="181"/>
      <c r="AC98" s="181"/>
      <c r="AD98" s="181"/>
      <c r="AE98" s="181"/>
      <c r="AF98" s="181"/>
      <c r="AG98" s="181"/>
      <c r="AH98" s="181"/>
      <c r="AI98" s="181"/>
      <c r="AJ98" s="181"/>
      <c r="AK98" s="181"/>
      <c r="AL98" s="181"/>
      <c r="AM98" s="181"/>
      <c r="AN98" s="181"/>
      <c r="AO98" s="181"/>
      <c r="AP98" s="181"/>
      <c r="AQ98" s="181"/>
      <c r="AR98" s="181"/>
      <c r="AS98" s="181"/>
      <c r="AT98" s="181"/>
      <c r="AU98" s="181"/>
      <c r="AV98" s="181"/>
      <c r="AW98" s="181"/>
      <c r="AX98" s="181"/>
      <c r="AY98" s="181"/>
      <c r="AZ98" s="181"/>
      <c r="BA98" s="181"/>
      <c r="BB98" s="181"/>
      <c r="BC98" s="181"/>
      <c r="BD98" s="180"/>
    </row>
    <row r="99" spans="1:56" s="170" customFormat="1" ht="16.5" x14ac:dyDescent="0.25">
      <c r="A99" s="181"/>
      <c r="B99" s="182"/>
      <c r="C99" s="181"/>
      <c r="D99" s="181"/>
      <c r="E99" s="181"/>
      <c r="F99" s="186"/>
      <c r="G99" s="181"/>
      <c r="I99" s="181"/>
      <c r="K99" s="181"/>
      <c r="M99" s="181"/>
      <c r="O99" s="181"/>
      <c r="T99" s="181"/>
      <c r="U99" s="181"/>
      <c r="V99" s="181"/>
      <c r="W99" s="181"/>
      <c r="X99" s="181"/>
      <c r="Y99" s="181"/>
      <c r="Z99" s="181"/>
      <c r="AA99" s="181"/>
      <c r="AB99" s="181"/>
      <c r="AC99" s="181"/>
      <c r="AD99" s="181"/>
      <c r="AE99" s="181"/>
      <c r="AF99" s="181"/>
      <c r="AG99" s="181"/>
      <c r="AH99" s="181"/>
      <c r="AI99" s="181"/>
      <c r="AJ99" s="181"/>
      <c r="AK99" s="181"/>
      <c r="AL99" s="181"/>
      <c r="AM99" s="181"/>
      <c r="AN99" s="181"/>
      <c r="AO99" s="181"/>
      <c r="AP99" s="181"/>
      <c r="AQ99" s="181"/>
      <c r="AR99" s="181"/>
      <c r="AS99" s="181"/>
      <c r="AT99" s="181"/>
      <c r="AU99" s="181"/>
      <c r="AV99" s="181"/>
      <c r="AW99" s="181"/>
      <c r="AX99" s="181"/>
      <c r="AY99" s="181"/>
      <c r="AZ99" s="181"/>
      <c r="BA99" s="181"/>
      <c r="BB99" s="181"/>
      <c r="BC99" s="181"/>
      <c r="BD99" s="180"/>
    </row>
    <row r="100" spans="1:56" s="170" customFormat="1" ht="16.5" x14ac:dyDescent="0.25">
      <c r="A100" s="181"/>
      <c r="B100" s="182"/>
      <c r="C100" s="181"/>
      <c r="D100" s="181"/>
      <c r="E100" s="181"/>
      <c r="F100" s="186"/>
      <c r="G100" s="181"/>
      <c r="I100" s="181"/>
      <c r="K100" s="181"/>
      <c r="M100" s="181"/>
      <c r="O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Q100" s="181"/>
      <c r="AR100" s="181"/>
      <c r="AS100" s="181"/>
      <c r="AT100" s="181"/>
      <c r="AU100" s="181"/>
      <c r="AV100" s="181"/>
      <c r="AW100" s="181"/>
      <c r="AX100" s="181"/>
      <c r="AY100" s="181"/>
      <c r="AZ100" s="181"/>
      <c r="BA100" s="181"/>
      <c r="BB100" s="181"/>
      <c r="BC100" s="181"/>
      <c r="BD100" s="180"/>
    </row>
    <row r="101" spans="1:56" s="170" customFormat="1" ht="16.5" x14ac:dyDescent="0.25">
      <c r="A101" s="181"/>
      <c r="B101" s="182"/>
      <c r="C101" s="181"/>
      <c r="D101" s="181"/>
      <c r="E101" s="181"/>
      <c r="F101" s="186"/>
      <c r="G101" s="181"/>
      <c r="I101" s="181"/>
      <c r="K101" s="181"/>
      <c r="M101" s="181"/>
      <c r="O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Q101" s="181"/>
      <c r="AR101" s="181"/>
      <c r="AS101" s="181"/>
      <c r="AT101" s="181"/>
      <c r="AU101" s="181"/>
      <c r="AV101" s="181"/>
      <c r="AW101" s="181"/>
      <c r="AX101" s="181"/>
      <c r="AY101" s="181"/>
      <c r="AZ101" s="181"/>
      <c r="BA101" s="181"/>
      <c r="BB101" s="181"/>
      <c r="BC101" s="181"/>
      <c r="BD101" s="180"/>
    </row>
    <row r="102" spans="1:56" s="170" customFormat="1" ht="16.5" x14ac:dyDescent="0.25">
      <c r="A102" s="181"/>
      <c r="B102" s="182"/>
      <c r="C102" s="181"/>
      <c r="D102" s="181"/>
      <c r="E102" s="181"/>
      <c r="F102" s="186"/>
      <c r="G102" s="181"/>
      <c r="I102" s="181"/>
      <c r="K102" s="181"/>
      <c r="M102" s="181"/>
      <c r="O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Q102" s="181"/>
      <c r="AR102" s="181"/>
      <c r="AS102" s="181"/>
      <c r="AT102" s="181"/>
      <c r="AU102" s="181"/>
      <c r="AV102" s="181"/>
      <c r="AW102" s="181"/>
      <c r="AX102" s="181"/>
      <c r="AY102" s="181"/>
      <c r="AZ102" s="181"/>
      <c r="BA102" s="181"/>
      <c r="BB102" s="181"/>
      <c r="BC102" s="181"/>
      <c r="BD102" s="180"/>
    </row>
    <row r="103" spans="1:56" s="170" customFormat="1" ht="16.5" x14ac:dyDescent="0.25">
      <c r="A103" s="181"/>
      <c r="B103" s="182"/>
      <c r="C103" s="181"/>
      <c r="D103" s="181"/>
      <c r="E103" s="181"/>
      <c r="F103" s="186"/>
      <c r="G103" s="181"/>
      <c r="I103" s="181"/>
      <c r="K103" s="181"/>
      <c r="M103" s="181"/>
      <c r="O103" s="181"/>
      <c r="T103" s="181"/>
      <c r="U103" s="181"/>
      <c r="V103" s="181"/>
      <c r="W103" s="181"/>
      <c r="X103" s="181"/>
      <c r="Y103" s="181"/>
      <c r="Z103" s="181"/>
      <c r="AA103" s="181"/>
      <c r="AB103" s="181"/>
      <c r="AC103" s="181"/>
      <c r="AD103" s="181"/>
      <c r="AE103" s="181"/>
      <c r="AF103" s="181"/>
      <c r="AG103" s="181"/>
      <c r="AH103" s="181"/>
      <c r="AI103" s="181"/>
      <c r="AJ103" s="181"/>
      <c r="AK103" s="181"/>
      <c r="AL103" s="181"/>
      <c r="AM103" s="181"/>
      <c r="AN103" s="181"/>
      <c r="AO103" s="181"/>
      <c r="AP103" s="181"/>
      <c r="AQ103" s="181"/>
      <c r="AR103" s="181"/>
      <c r="AS103" s="181"/>
      <c r="AT103" s="181"/>
      <c r="AU103" s="181"/>
      <c r="AV103" s="181"/>
      <c r="AW103" s="181"/>
      <c r="AX103" s="181"/>
      <c r="AY103" s="181"/>
      <c r="AZ103" s="181"/>
      <c r="BA103" s="181"/>
      <c r="BB103" s="181"/>
      <c r="BC103" s="181"/>
      <c r="BD103" s="180"/>
    </row>
    <row r="104" spans="1:56" s="170" customFormat="1" ht="16.5" x14ac:dyDescent="0.25">
      <c r="A104" s="181"/>
      <c r="B104" s="182"/>
      <c r="C104" s="181"/>
      <c r="D104" s="181"/>
      <c r="E104" s="181"/>
      <c r="F104" s="186"/>
      <c r="G104" s="181"/>
      <c r="I104" s="181"/>
      <c r="K104" s="181"/>
      <c r="M104" s="181"/>
      <c r="O104" s="181"/>
      <c r="T104" s="181"/>
      <c r="U104" s="181"/>
      <c r="V104" s="181"/>
      <c r="W104" s="181"/>
      <c r="X104" s="181"/>
      <c r="Y104" s="181"/>
      <c r="Z104" s="181"/>
      <c r="AA104" s="181"/>
      <c r="AB104" s="181"/>
      <c r="AC104" s="181"/>
      <c r="AD104" s="181"/>
      <c r="AE104" s="181"/>
      <c r="AF104" s="181"/>
      <c r="AG104" s="181"/>
      <c r="AH104" s="181"/>
      <c r="AI104" s="181"/>
      <c r="AJ104" s="181"/>
      <c r="AK104" s="181"/>
      <c r="AL104" s="181"/>
      <c r="AM104" s="181"/>
      <c r="AN104" s="181"/>
      <c r="AO104" s="181"/>
      <c r="AP104" s="181"/>
      <c r="AQ104" s="181"/>
      <c r="AR104" s="181"/>
      <c r="AS104" s="181"/>
      <c r="AT104" s="181"/>
      <c r="AU104" s="181"/>
      <c r="AV104" s="181"/>
      <c r="AW104" s="181"/>
      <c r="AX104" s="181"/>
      <c r="AY104" s="181"/>
      <c r="AZ104" s="181"/>
      <c r="BA104" s="181"/>
      <c r="BB104" s="181"/>
      <c r="BC104" s="181"/>
      <c r="BD104" s="180"/>
    </row>
    <row r="105" spans="1:56" s="170" customFormat="1" ht="16.5" x14ac:dyDescent="0.25">
      <c r="A105" s="181"/>
      <c r="B105" s="182"/>
      <c r="C105" s="181"/>
      <c r="D105" s="181"/>
      <c r="E105" s="181"/>
      <c r="F105" s="186"/>
      <c r="G105" s="181"/>
      <c r="I105" s="181"/>
      <c r="K105" s="181"/>
      <c r="M105" s="181"/>
      <c r="O105" s="181"/>
      <c r="T105" s="181"/>
      <c r="U105" s="181"/>
      <c r="V105" s="181"/>
      <c r="W105" s="181"/>
      <c r="X105" s="181"/>
      <c r="Y105" s="181"/>
      <c r="Z105" s="181"/>
      <c r="AA105" s="181"/>
      <c r="AB105" s="181"/>
      <c r="AC105" s="181"/>
      <c r="AD105" s="181"/>
      <c r="AE105" s="181"/>
      <c r="AF105" s="181"/>
      <c r="AG105" s="181"/>
      <c r="AH105" s="181"/>
      <c r="AI105" s="181"/>
      <c r="AJ105" s="181"/>
      <c r="AK105" s="181"/>
      <c r="AL105" s="181"/>
      <c r="AM105" s="181"/>
      <c r="AN105" s="181"/>
      <c r="AO105" s="181"/>
      <c r="AP105" s="181"/>
      <c r="AQ105" s="181"/>
      <c r="AR105" s="181"/>
      <c r="AS105" s="181"/>
      <c r="AT105" s="181"/>
      <c r="AU105" s="181"/>
      <c r="AV105" s="181"/>
      <c r="AW105" s="181"/>
      <c r="AX105" s="181"/>
      <c r="AY105" s="181"/>
      <c r="AZ105" s="181"/>
      <c r="BA105" s="181"/>
      <c r="BB105" s="181"/>
      <c r="BC105" s="181"/>
      <c r="BD105" s="180"/>
    </row>
    <row r="106" spans="1:56" s="170" customFormat="1" ht="16.5" x14ac:dyDescent="0.25">
      <c r="A106" s="181"/>
      <c r="B106" s="182"/>
      <c r="C106" s="181"/>
      <c r="D106" s="181"/>
      <c r="E106" s="181"/>
      <c r="F106" s="186"/>
      <c r="G106" s="181"/>
      <c r="I106" s="181"/>
      <c r="K106" s="181"/>
      <c r="M106" s="181"/>
      <c r="O106" s="181"/>
      <c r="T106" s="181"/>
      <c r="U106" s="181"/>
      <c r="V106" s="181"/>
      <c r="W106" s="181"/>
      <c r="X106" s="181"/>
      <c r="Y106" s="181"/>
      <c r="Z106" s="181"/>
      <c r="AA106" s="181"/>
      <c r="AB106" s="181"/>
      <c r="AC106" s="181"/>
      <c r="AD106" s="181"/>
      <c r="AE106" s="181"/>
      <c r="AF106" s="181"/>
      <c r="AG106" s="181"/>
      <c r="AH106" s="181"/>
      <c r="AI106" s="181"/>
      <c r="AJ106" s="181"/>
      <c r="AK106" s="181"/>
      <c r="AL106" s="181"/>
      <c r="AM106" s="181"/>
      <c r="AN106" s="181"/>
      <c r="AO106" s="181"/>
      <c r="AP106" s="181"/>
      <c r="AQ106" s="181"/>
      <c r="AR106" s="181"/>
      <c r="AS106" s="181"/>
      <c r="AT106" s="181"/>
      <c r="AU106" s="181"/>
      <c r="AV106" s="181"/>
      <c r="AW106" s="181"/>
      <c r="AX106" s="181"/>
      <c r="AY106" s="181"/>
      <c r="AZ106" s="181"/>
      <c r="BA106" s="181"/>
      <c r="BB106" s="181"/>
      <c r="BC106" s="181"/>
      <c r="BD106" s="180"/>
    </row>
    <row r="107" spans="1:56" s="170" customFormat="1" ht="16.5" x14ac:dyDescent="0.25">
      <c r="A107" s="181"/>
      <c r="B107" s="182"/>
      <c r="C107" s="181"/>
      <c r="D107" s="181"/>
      <c r="E107" s="181"/>
      <c r="F107" s="186"/>
      <c r="G107" s="181"/>
      <c r="I107" s="181"/>
      <c r="K107" s="181"/>
      <c r="M107" s="181"/>
      <c r="O107" s="181"/>
      <c r="T107" s="181"/>
      <c r="U107" s="181"/>
      <c r="V107" s="181"/>
      <c r="W107" s="181"/>
      <c r="X107" s="181"/>
      <c r="Y107" s="181"/>
      <c r="Z107" s="181"/>
      <c r="AA107" s="181"/>
      <c r="AB107" s="181"/>
      <c r="AC107" s="181"/>
      <c r="AD107" s="181"/>
      <c r="AE107" s="181"/>
      <c r="AF107" s="181"/>
      <c r="AG107" s="181"/>
      <c r="AH107" s="181"/>
      <c r="AI107" s="181"/>
      <c r="AJ107" s="181"/>
      <c r="AK107" s="181"/>
      <c r="AL107" s="181"/>
      <c r="AM107" s="181"/>
      <c r="AN107" s="181"/>
      <c r="AO107" s="181"/>
      <c r="AP107" s="181"/>
      <c r="AQ107" s="181"/>
      <c r="AR107" s="181"/>
      <c r="AS107" s="181"/>
      <c r="AT107" s="181"/>
      <c r="AU107" s="181"/>
      <c r="AV107" s="181"/>
      <c r="AW107" s="181"/>
      <c r="AX107" s="181"/>
      <c r="AY107" s="181"/>
      <c r="AZ107" s="181"/>
      <c r="BA107" s="181"/>
      <c r="BB107" s="181"/>
      <c r="BC107" s="181"/>
      <c r="BD107" s="180"/>
    </row>
    <row r="108" spans="1:56" s="170" customFormat="1" ht="16.5" x14ac:dyDescent="0.25">
      <c r="A108" s="181"/>
      <c r="B108" s="182"/>
      <c r="C108" s="181"/>
      <c r="D108" s="181"/>
      <c r="E108" s="181"/>
      <c r="F108" s="186"/>
      <c r="G108" s="181"/>
      <c r="I108" s="181"/>
      <c r="K108" s="181"/>
      <c r="M108" s="181"/>
      <c r="O108" s="181"/>
      <c r="T108" s="181"/>
      <c r="U108" s="181"/>
      <c r="V108" s="181"/>
      <c r="W108" s="181"/>
      <c r="X108" s="181"/>
      <c r="Y108" s="181"/>
      <c r="Z108" s="181"/>
      <c r="AA108" s="181"/>
      <c r="AB108" s="181"/>
      <c r="AC108" s="181"/>
      <c r="AD108" s="181"/>
      <c r="AE108" s="181"/>
      <c r="AF108" s="181"/>
      <c r="AG108" s="181"/>
      <c r="AH108" s="181"/>
      <c r="AI108" s="181"/>
      <c r="AJ108" s="181"/>
      <c r="AK108" s="181"/>
      <c r="AL108" s="181"/>
      <c r="AM108" s="181"/>
      <c r="AN108" s="181"/>
      <c r="AO108" s="181"/>
      <c r="AP108" s="181"/>
      <c r="AQ108" s="181"/>
      <c r="AR108" s="181"/>
      <c r="AS108" s="181"/>
      <c r="AT108" s="181"/>
      <c r="AU108" s="181"/>
      <c r="AV108" s="181"/>
      <c r="AW108" s="181"/>
      <c r="AX108" s="181"/>
      <c r="AY108" s="181"/>
      <c r="AZ108" s="181"/>
      <c r="BA108" s="181"/>
      <c r="BB108" s="181"/>
      <c r="BC108" s="181"/>
      <c r="BD108" s="180"/>
    </row>
    <row r="109" spans="1:56" s="170" customFormat="1" ht="16.5" x14ac:dyDescent="0.25">
      <c r="A109" s="181"/>
      <c r="B109" s="182"/>
      <c r="C109" s="181"/>
      <c r="D109" s="181"/>
      <c r="E109" s="181"/>
      <c r="F109" s="186"/>
      <c r="G109" s="181"/>
      <c r="I109" s="181"/>
      <c r="K109" s="181"/>
      <c r="M109" s="181"/>
      <c r="O109" s="181"/>
      <c r="T109" s="181"/>
      <c r="U109" s="181"/>
      <c r="V109" s="181"/>
      <c r="W109" s="181"/>
      <c r="X109" s="181"/>
      <c r="Y109" s="181"/>
      <c r="Z109" s="181"/>
      <c r="AA109" s="181"/>
      <c r="AB109" s="181"/>
      <c r="AC109" s="181"/>
      <c r="AD109" s="181"/>
      <c r="AE109" s="181"/>
      <c r="AF109" s="181"/>
      <c r="AG109" s="181"/>
      <c r="AH109" s="181"/>
      <c r="AI109" s="181"/>
      <c r="AJ109" s="181"/>
      <c r="AK109" s="181"/>
      <c r="AL109" s="181"/>
      <c r="AM109" s="181"/>
      <c r="AN109" s="181"/>
      <c r="AO109" s="181"/>
      <c r="AP109" s="181"/>
      <c r="AQ109" s="181"/>
      <c r="AR109" s="181"/>
      <c r="AS109" s="181"/>
      <c r="AT109" s="181"/>
      <c r="AU109" s="181"/>
      <c r="AV109" s="181"/>
      <c r="AW109" s="181"/>
      <c r="AX109" s="181"/>
      <c r="AY109" s="181"/>
      <c r="AZ109" s="181"/>
      <c r="BA109" s="181"/>
      <c r="BB109" s="181"/>
      <c r="BC109" s="181"/>
      <c r="BD109" s="180"/>
    </row>
    <row r="110" spans="1:56" s="170" customFormat="1" ht="16.5" x14ac:dyDescent="0.25">
      <c r="A110" s="181"/>
      <c r="B110" s="182"/>
      <c r="C110" s="181"/>
      <c r="D110" s="181"/>
      <c r="E110" s="181"/>
      <c r="F110" s="186"/>
      <c r="G110" s="181"/>
      <c r="I110" s="181"/>
      <c r="K110" s="181"/>
      <c r="M110" s="181"/>
      <c r="O110" s="181"/>
      <c r="T110" s="181"/>
      <c r="U110" s="181"/>
      <c r="V110" s="181"/>
      <c r="W110" s="181"/>
      <c r="X110" s="181"/>
      <c r="Y110" s="181"/>
      <c r="Z110" s="181"/>
      <c r="AA110" s="181"/>
      <c r="AB110" s="181"/>
      <c r="AC110" s="181"/>
      <c r="AD110" s="181"/>
      <c r="AE110" s="181"/>
      <c r="AF110" s="181"/>
      <c r="AG110" s="181"/>
      <c r="AH110" s="181"/>
      <c r="AI110" s="181"/>
      <c r="AJ110" s="181"/>
      <c r="AK110" s="181"/>
      <c r="AL110" s="181"/>
      <c r="AM110" s="181"/>
      <c r="AN110" s="181"/>
      <c r="AO110" s="181"/>
      <c r="AP110" s="181"/>
      <c r="AQ110" s="181"/>
      <c r="AR110" s="181"/>
      <c r="AS110" s="181"/>
      <c r="AT110" s="181"/>
      <c r="AU110" s="181"/>
      <c r="AV110" s="181"/>
      <c r="AW110" s="181"/>
      <c r="AX110" s="181"/>
      <c r="AY110" s="181"/>
      <c r="AZ110" s="181"/>
      <c r="BA110" s="181"/>
      <c r="BB110" s="181"/>
      <c r="BC110" s="181"/>
      <c r="BD110" s="180"/>
    </row>
    <row r="111" spans="1:56" s="170" customFormat="1" ht="16.5" x14ac:dyDescent="0.25">
      <c r="A111" s="181"/>
      <c r="B111" s="182"/>
      <c r="C111" s="181"/>
      <c r="D111" s="181"/>
      <c r="E111" s="181"/>
      <c r="F111" s="186"/>
      <c r="G111" s="181"/>
      <c r="I111" s="181"/>
      <c r="K111" s="181"/>
      <c r="M111" s="181"/>
      <c r="O111" s="181"/>
      <c r="T111" s="181"/>
      <c r="U111" s="181"/>
      <c r="V111" s="181"/>
      <c r="W111" s="181"/>
      <c r="X111" s="181"/>
      <c r="Y111" s="181"/>
      <c r="Z111" s="181"/>
      <c r="AA111" s="181"/>
      <c r="AB111" s="181"/>
      <c r="AC111" s="181"/>
      <c r="AD111" s="181"/>
      <c r="AE111" s="181"/>
      <c r="AF111" s="181"/>
      <c r="AG111" s="181"/>
      <c r="AH111" s="181"/>
      <c r="AI111" s="181"/>
      <c r="AJ111" s="181"/>
      <c r="AK111" s="181"/>
      <c r="AL111" s="181"/>
      <c r="AM111" s="181"/>
      <c r="AN111" s="181"/>
      <c r="AO111" s="181"/>
      <c r="AP111" s="181"/>
      <c r="AQ111" s="181"/>
      <c r="AR111" s="181"/>
      <c r="AS111" s="181"/>
      <c r="AT111" s="181"/>
      <c r="AU111" s="181"/>
      <c r="AV111" s="181"/>
      <c r="AW111" s="181"/>
      <c r="AX111" s="181"/>
      <c r="AY111" s="181"/>
      <c r="AZ111" s="181"/>
      <c r="BA111" s="181"/>
      <c r="BB111" s="181"/>
      <c r="BC111" s="181"/>
      <c r="BD111" s="180"/>
    </row>
    <row r="112" spans="1:56" s="170" customFormat="1" ht="16.5" x14ac:dyDescent="0.25">
      <c r="A112" s="181"/>
      <c r="B112" s="182"/>
      <c r="C112" s="181"/>
      <c r="D112" s="181"/>
      <c r="E112" s="181"/>
      <c r="F112" s="186"/>
      <c r="G112" s="181"/>
      <c r="I112" s="181"/>
      <c r="K112" s="181"/>
      <c r="M112" s="181"/>
      <c r="O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1"/>
      <c r="AY112" s="181"/>
      <c r="AZ112" s="181"/>
      <c r="BA112" s="181"/>
      <c r="BB112" s="181"/>
      <c r="BC112" s="181"/>
      <c r="BD112" s="180"/>
    </row>
    <row r="113" spans="1:56" s="170" customFormat="1" ht="16.5" x14ac:dyDescent="0.25">
      <c r="A113" s="181"/>
      <c r="B113" s="182"/>
      <c r="C113" s="181"/>
      <c r="D113" s="181"/>
      <c r="E113" s="181"/>
      <c r="F113" s="186"/>
      <c r="G113" s="181"/>
      <c r="I113" s="181"/>
      <c r="K113" s="181"/>
      <c r="M113" s="181"/>
      <c r="O113" s="181"/>
      <c r="T113" s="181"/>
      <c r="U113" s="181"/>
      <c r="V113" s="181"/>
      <c r="W113" s="181"/>
      <c r="X113" s="181"/>
      <c r="Y113" s="181"/>
      <c r="Z113" s="181"/>
      <c r="AA113" s="181"/>
      <c r="AB113" s="181"/>
      <c r="AC113" s="181"/>
      <c r="AD113" s="181"/>
      <c r="AE113" s="181"/>
      <c r="AF113" s="181"/>
      <c r="AG113" s="181"/>
      <c r="AH113" s="181"/>
      <c r="AI113" s="181"/>
      <c r="AJ113" s="181"/>
      <c r="AK113" s="181"/>
      <c r="AL113" s="181"/>
      <c r="AM113" s="181"/>
      <c r="AN113" s="181"/>
      <c r="AO113" s="181"/>
      <c r="AP113" s="181"/>
      <c r="AQ113" s="181"/>
      <c r="AR113" s="181"/>
      <c r="AS113" s="181"/>
      <c r="AT113" s="181"/>
      <c r="AU113" s="181"/>
      <c r="AV113" s="181"/>
      <c r="AW113" s="181"/>
      <c r="AX113" s="181"/>
      <c r="AY113" s="181"/>
      <c r="AZ113" s="181"/>
      <c r="BA113" s="181"/>
      <c r="BB113" s="181"/>
      <c r="BC113" s="181"/>
      <c r="BD113" s="180"/>
    </row>
    <row r="114" spans="1:56" s="170" customFormat="1" ht="16.5" x14ac:dyDescent="0.25">
      <c r="A114" s="181"/>
      <c r="B114" s="182"/>
      <c r="C114" s="181"/>
      <c r="D114" s="181"/>
      <c r="E114" s="181"/>
      <c r="F114" s="186"/>
      <c r="G114" s="181"/>
      <c r="I114" s="181"/>
      <c r="K114" s="181"/>
      <c r="M114" s="181"/>
      <c r="O114" s="181"/>
      <c r="T114" s="181"/>
      <c r="U114" s="181"/>
      <c r="V114" s="181"/>
      <c r="W114" s="181"/>
      <c r="X114" s="181"/>
      <c r="Y114" s="181"/>
      <c r="Z114" s="181"/>
      <c r="AA114" s="181"/>
      <c r="AB114" s="181"/>
      <c r="AC114" s="181"/>
      <c r="AD114" s="181"/>
      <c r="AE114" s="181"/>
      <c r="AF114" s="181"/>
      <c r="AG114" s="181"/>
      <c r="AH114" s="181"/>
      <c r="AI114" s="181"/>
      <c r="AJ114" s="181"/>
      <c r="AK114" s="181"/>
      <c r="AL114" s="181"/>
      <c r="AM114" s="181"/>
      <c r="AN114" s="181"/>
      <c r="AO114" s="181"/>
      <c r="AP114" s="181"/>
      <c r="AQ114" s="181"/>
      <c r="AR114" s="181"/>
      <c r="AS114" s="181"/>
      <c r="AT114" s="181"/>
      <c r="AU114" s="181"/>
      <c r="AV114" s="181"/>
      <c r="AW114" s="181"/>
      <c r="AX114" s="181"/>
      <c r="AY114" s="181"/>
      <c r="AZ114" s="181"/>
      <c r="BA114" s="181"/>
      <c r="BB114" s="181"/>
      <c r="BC114" s="181"/>
      <c r="BD114" s="180"/>
    </row>
    <row r="115" spans="1:56" s="170" customFormat="1" ht="16.5" x14ac:dyDescent="0.25">
      <c r="A115" s="181"/>
      <c r="B115" s="182"/>
      <c r="C115" s="181"/>
      <c r="D115" s="181"/>
      <c r="E115" s="181"/>
      <c r="F115" s="186"/>
      <c r="G115" s="181"/>
      <c r="I115" s="181"/>
      <c r="K115" s="181"/>
      <c r="M115" s="181"/>
      <c r="O115" s="181"/>
      <c r="T115" s="181"/>
      <c r="U115" s="181"/>
      <c r="V115" s="181"/>
      <c r="W115" s="181"/>
      <c r="X115" s="181"/>
      <c r="Y115" s="181"/>
      <c r="Z115" s="181"/>
      <c r="AA115" s="181"/>
      <c r="AB115" s="181"/>
      <c r="AC115" s="181"/>
      <c r="AD115" s="181"/>
      <c r="AE115" s="181"/>
      <c r="AF115" s="181"/>
      <c r="AG115" s="181"/>
      <c r="AH115" s="181"/>
      <c r="AI115" s="181"/>
      <c r="AJ115" s="181"/>
      <c r="AK115" s="181"/>
      <c r="AL115" s="181"/>
      <c r="AM115" s="181"/>
      <c r="AN115" s="181"/>
      <c r="AO115" s="181"/>
      <c r="AP115" s="181"/>
      <c r="AQ115" s="181"/>
      <c r="AR115" s="181"/>
      <c r="AS115" s="181"/>
      <c r="AT115" s="181"/>
      <c r="AU115" s="181"/>
      <c r="AV115" s="181"/>
      <c r="AW115" s="181"/>
      <c r="AX115" s="181"/>
      <c r="AY115" s="181"/>
      <c r="AZ115" s="181"/>
      <c r="BA115" s="181"/>
      <c r="BB115" s="181"/>
      <c r="BC115" s="181"/>
      <c r="BD115" s="180"/>
    </row>
    <row r="116" spans="1:56" s="170" customFormat="1" ht="16.5" x14ac:dyDescent="0.25">
      <c r="A116" s="181"/>
      <c r="B116" s="182"/>
      <c r="C116" s="181"/>
      <c r="D116" s="181"/>
      <c r="E116" s="181"/>
      <c r="F116" s="186"/>
      <c r="G116" s="181"/>
      <c r="I116" s="181"/>
      <c r="K116" s="181"/>
      <c r="M116" s="181"/>
      <c r="O116" s="181"/>
      <c r="T116" s="181"/>
      <c r="U116" s="181"/>
      <c r="V116" s="181"/>
      <c r="W116" s="181"/>
      <c r="X116" s="181"/>
      <c r="Y116" s="181"/>
      <c r="Z116" s="181"/>
      <c r="AA116" s="181"/>
      <c r="AB116" s="181"/>
      <c r="AC116" s="181"/>
      <c r="AD116" s="181"/>
      <c r="AE116" s="181"/>
      <c r="AF116" s="181"/>
      <c r="AG116" s="181"/>
      <c r="AH116" s="181"/>
      <c r="AI116" s="181"/>
      <c r="AJ116" s="181"/>
      <c r="AK116" s="181"/>
      <c r="AL116" s="181"/>
      <c r="AM116" s="181"/>
      <c r="AN116" s="181"/>
      <c r="AO116" s="181"/>
      <c r="AP116" s="181"/>
      <c r="AQ116" s="181"/>
      <c r="AR116" s="181"/>
      <c r="AS116" s="181"/>
      <c r="AT116" s="181"/>
      <c r="AU116" s="181"/>
      <c r="AV116" s="181"/>
      <c r="AW116" s="181"/>
      <c r="AX116" s="181"/>
      <c r="AY116" s="181"/>
      <c r="AZ116" s="181"/>
      <c r="BA116" s="181"/>
      <c r="BB116" s="181"/>
      <c r="BC116" s="181"/>
      <c r="BD116" s="180"/>
    </row>
    <row r="117" spans="1:56" s="170" customFormat="1" ht="16.5" x14ac:dyDescent="0.25">
      <c r="A117" s="181"/>
      <c r="B117" s="182"/>
      <c r="C117" s="181"/>
      <c r="D117" s="181"/>
      <c r="E117" s="181"/>
      <c r="F117" s="186"/>
      <c r="G117" s="181"/>
      <c r="I117" s="181"/>
      <c r="K117" s="181"/>
      <c r="M117" s="181"/>
      <c r="O117" s="181"/>
      <c r="T117" s="181"/>
      <c r="U117" s="181"/>
      <c r="V117" s="181"/>
      <c r="W117" s="181"/>
      <c r="X117" s="181"/>
      <c r="Y117" s="181"/>
      <c r="Z117" s="181"/>
      <c r="AA117" s="181"/>
      <c r="AB117" s="181"/>
      <c r="AC117" s="181"/>
      <c r="AD117" s="181"/>
      <c r="AE117" s="181"/>
      <c r="AF117" s="181"/>
      <c r="AG117" s="181"/>
      <c r="AH117" s="181"/>
      <c r="AI117" s="181"/>
      <c r="AJ117" s="181"/>
      <c r="AK117" s="181"/>
      <c r="AL117" s="181"/>
      <c r="AM117" s="181"/>
      <c r="AN117" s="181"/>
      <c r="AO117" s="181"/>
      <c r="AP117" s="181"/>
      <c r="AQ117" s="181"/>
      <c r="AR117" s="181"/>
      <c r="AS117" s="181"/>
      <c r="AT117" s="181"/>
      <c r="AU117" s="181"/>
      <c r="AV117" s="181"/>
      <c r="AW117" s="181"/>
      <c r="AX117" s="181"/>
      <c r="AY117" s="181"/>
      <c r="AZ117" s="181"/>
      <c r="BA117" s="181"/>
      <c r="BB117" s="181"/>
      <c r="BC117" s="181"/>
      <c r="BD117" s="180"/>
    </row>
    <row r="118" spans="1:56" s="170" customFormat="1" ht="16.5" x14ac:dyDescent="0.25">
      <c r="A118" s="181"/>
      <c r="B118" s="182"/>
      <c r="C118" s="181"/>
      <c r="D118" s="181"/>
      <c r="E118" s="181"/>
      <c r="F118" s="186"/>
      <c r="G118" s="181"/>
      <c r="I118" s="181"/>
      <c r="K118" s="181"/>
      <c r="M118" s="181"/>
      <c r="O118" s="181"/>
      <c r="T118" s="181"/>
      <c r="U118" s="181"/>
      <c r="V118" s="181"/>
      <c r="W118" s="181"/>
      <c r="X118" s="181"/>
      <c r="Y118" s="181"/>
      <c r="Z118" s="181"/>
      <c r="AA118" s="181"/>
      <c r="AB118" s="181"/>
      <c r="AC118" s="181"/>
      <c r="AD118" s="181"/>
      <c r="AE118" s="181"/>
      <c r="AF118" s="181"/>
      <c r="AG118" s="181"/>
      <c r="AH118" s="181"/>
      <c r="AI118" s="181"/>
      <c r="AJ118" s="181"/>
      <c r="AK118" s="181"/>
      <c r="AL118" s="181"/>
      <c r="AM118" s="181"/>
      <c r="AN118" s="181"/>
      <c r="AO118" s="181"/>
      <c r="AP118" s="181"/>
      <c r="AQ118" s="181"/>
      <c r="AR118" s="181"/>
      <c r="AS118" s="181"/>
      <c r="AT118" s="181"/>
      <c r="AU118" s="181"/>
      <c r="AV118" s="181"/>
      <c r="AW118" s="181"/>
      <c r="AX118" s="181"/>
      <c r="AY118" s="181"/>
      <c r="AZ118" s="181"/>
      <c r="BA118" s="181"/>
      <c r="BB118" s="181"/>
      <c r="BC118" s="181"/>
      <c r="BD118" s="180"/>
    </row>
    <row r="119" spans="1:56" s="170" customFormat="1" ht="16.5" x14ac:dyDescent="0.25">
      <c r="A119" s="181"/>
      <c r="B119" s="182"/>
      <c r="C119" s="181"/>
      <c r="D119" s="181"/>
      <c r="E119" s="181"/>
      <c r="F119" s="186"/>
      <c r="G119" s="181"/>
      <c r="I119" s="181"/>
      <c r="K119" s="181"/>
      <c r="M119" s="181"/>
      <c r="O119" s="181"/>
      <c r="T119" s="181"/>
      <c r="U119" s="181"/>
      <c r="V119" s="181"/>
      <c r="W119" s="181"/>
      <c r="X119" s="181"/>
      <c r="Y119" s="181"/>
      <c r="Z119" s="181"/>
      <c r="AA119" s="181"/>
      <c r="AB119" s="181"/>
      <c r="AC119" s="181"/>
      <c r="AD119" s="181"/>
      <c r="AE119" s="181"/>
      <c r="AF119" s="181"/>
      <c r="AG119" s="181"/>
      <c r="AH119" s="181"/>
      <c r="AI119" s="181"/>
      <c r="AJ119" s="181"/>
      <c r="AK119" s="181"/>
      <c r="AL119" s="181"/>
      <c r="AM119" s="181"/>
      <c r="AN119" s="181"/>
      <c r="AO119" s="181"/>
      <c r="AP119" s="181"/>
      <c r="AQ119" s="181"/>
      <c r="AR119" s="181"/>
      <c r="AS119" s="181"/>
      <c r="AT119" s="181"/>
      <c r="AU119" s="181"/>
      <c r="AV119" s="181"/>
      <c r="AW119" s="181"/>
      <c r="AX119" s="181"/>
      <c r="AY119" s="181"/>
      <c r="AZ119" s="181"/>
      <c r="BA119" s="181"/>
      <c r="BB119" s="181"/>
      <c r="BC119" s="181"/>
      <c r="BD119" s="180"/>
    </row>
    <row r="120" spans="1:56" s="170" customFormat="1" ht="16.5" x14ac:dyDescent="0.25">
      <c r="A120" s="181"/>
      <c r="B120" s="182"/>
      <c r="C120" s="181"/>
      <c r="D120" s="181"/>
      <c r="E120" s="181"/>
      <c r="F120" s="186"/>
      <c r="G120" s="181"/>
      <c r="I120" s="181"/>
      <c r="K120" s="181"/>
      <c r="M120" s="181"/>
      <c r="O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1"/>
      <c r="AN120" s="181"/>
      <c r="AO120" s="181"/>
      <c r="AP120" s="181"/>
      <c r="AQ120" s="181"/>
      <c r="AR120" s="181"/>
      <c r="AS120" s="181"/>
      <c r="AT120" s="181"/>
      <c r="AU120" s="181"/>
      <c r="AV120" s="181"/>
      <c r="AW120" s="181"/>
      <c r="AX120" s="181"/>
      <c r="AY120" s="181"/>
      <c r="AZ120" s="181"/>
      <c r="BA120" s="181"/>
      <c r="BB120" s="181"/>
      <c r="BC120" s="181"/>
      <c r="BD120" s="180"/>
    </row>
    <row r="121" spans="1:56" s="170" customFormat="1" ht="16.5" x14ac:dyDescent="0.25">
      <c r="A121" s="181"/>
      <c r="B121" s="182"/>
      <c r="C121" s="181"/>
      <c r="D121" s="181"/>
      <c r="E121" s="181"/>
      <c r="F121" s="186"/>
      <c r="G121" s="181"/>
      <c r="I121" s="181"/>
      <c r="K121" s="181"/>
      <c r="M121" s="181"/>
      <c r="O121" s="181"/>
      <c r="T121" s="181"/>
      <c r="U121" s="181"/>
      <c r="V121" s="181"/>
      <c r="W121" s="181"/>
      <c r="X121" s="181"/>
      <c r="Y121" s="181"/>
      <c r="Z121" s="181"/>
      <c r="AA121" s="181"/>
      <c r="AB121" s="181"/>
      <c r="AC121" s="181"/>
      <c r="AD121" s="181"/>
      <c r="AE121" s="181"/>
      <c r="AF121" s="181"/>
      <c r="AG121" s="181"/>
      <c r="AH121" s="181"/>
      <c r="AI121" s="181"/>
      <c r="AJ121" s="181"/>
      <c r="AK121" s="181"/>
      <c r="AL121" s="181"/>
      <c r="AM121" s="181"/>
      <c r="AN121" s="181"/>
      <c r="AO121" s="181"/>
      <c r="AP121" s="181"/>
      <c r="AQ121" s="181"/>
      <c r="AR121" s="181"/>
      <c r="AS121" s="181"/>
      <c r="AT121" s="181"/>
      <c r="AU121" s="181"/>
      <c r="AV121" s="181"/>
      <c r="AW121" s="181"/>
      <c r="AX121" s="181"/>
      <c r="AY121" s="181"/>
      <c r="AZ121" s="181"/>
      <c r="BA121" s="181"/>
      <c r="BB121" s="181"/>
      <c r="BC121" s="181"/>
      <c r="BD121" s="180"/>
    </row>
    <row r="122" spans="1:56" s="170" customFormat="1" ht="16.5" x14ac:dyDescent="0.25">
      <c r="A122" s="181"/>
      <c r="B122" s="182"/>
      <c r="C122" s="181"/>
      <c r="D122" s="181"/>
      <c r="E122" s="181"/>
      <c r="F122" s="186"/>
      <c r="G122" s="181"/>
      <c r="I122" s="181"/>
      <c r="K122" s="181"/>
      <c r="M122" s="181"/>
      <c r="O122" s="181"/>
      <c r="T122" s="181"/>
      <c r="U122" s="181"/>
      <c r="V122" s="181"/>
      <c r="W122" s="181"/>
      <c r="X122" s="181"/>
      <c r="Y122" s="181"/>
      <c r="Z122" s="181"/>
      <c r="AA122" s="181"/>
      <c r="AB122" s="181"/>
      <c r="AC122" s="181"/>
      <c r="AD122" s="181"/>
      <c r="AE122" s="181"/>
      <c r="AF122" s="181"/>
      <c r="AG122" s="181"/>
      <c r="AH122" s="181"/>
      <c r="AI122" s="181"/>
      <c r="AJ122" s="181"/>
      <c r="AK122" s="181"/>
      <c r="AL122" s="181"/>
      <c r="AM122" s="181"/>
      <c r="AN122" s="181"/>
      <c r="AO122" s="181"/>
      <c r="AP122" s="181"/>
      <c r="AQ122" s="181"/>
      <c r="AR122" s="181"/>
      <c r="AS122" s="181"/>
      <c r="AT122" s="181"/>
      <c r="AU122" s="181"/>
      <c r="AV122" s="181"/>
      <c r="AW122" s="181"/>
      <c r="AX122" s="181"/>
      <c r="AY122" s="181"/>
      <c r="AZ122" s="181"/>
      <c r="BA122" s="181"/>
      <c r="BB122" s="181"/>
      <c r="BC122" s="181"/>
      <c r="BD122" s="180"/>
    </row>
    <row r="123" spans="1:56" s="170" customFormat="1" ht="16.5" x14ac:dyDescent="0.25">
      <c r="A123" s="181"/>
      <c r="B123" s="182"/>
      <c r="C123" s="181"/>
      <c r="D123" s="181"/>
      <c r="E123" s="181"/>
      <c r="F123" s="186"/>
      <c r="G123" s="181"/>
      <c r="I123" s="181"/>
      <c r="K123" s="181"/>
      <c r="M123" s="181"/>
      <c r="O123" s="181"/>
      <c r="T123" s="181"/>
      <c r="U123" s="181"/>
      <c r="V123" s="181"/>
      <c r="W123" s="181"/>
      <c r="X123" s="181"/>
      <c r="Y123" s="181"/>
      <c r="Z123" s="181"/>
      <c r="AA123" s="181"/>
      <c r="AB123" s="181"/>
      <c r="AC123" s="181"/>
      <c r="AD123" s="181"/>
      <c r="AE123" s="181"/>
      <c r="AF123" s="181"/>
      <c r="AG123" s="181"/>
      <c r="AH123" s="181"/>
      <c r="AI123" s="181"/>
      <c r="AJ123" s="181"/>
      <c r="AK123" s="181"/>
      <c r="AL123" s="181"/>
      <c r="AM123" s="181"/>
      <c r="AN123" s="181"/>
      <c r="AO123" s="181"/>
      <c r="AP123" s="181"/>
      <c r="AQ123" s="181"/>
      <c r="AR123" s="181"/>
      <c r="AS123" s="181"/>
      <c r="AT123" s="181"/>
      <c r="AU123" s="181"/>
      <c r="AV123" s="181"/>
      <c r="AW123" s="181"/>
      <c r="AX123" s="181"/>
      <c r="AY123" s="181"/>
      <c r="AZ123" s="181"/>
      <c r="BA123" s="181"/>
      <c r="BB123" s="181"/>
      <c r="BC123" s="181"/>
      <c r="BD123" s="180"/>
    </row>
    <row r="124" spans="1:56" s="170" customFormat="1" ht="16.5" x14ac:dyDescent="0.25">
      <c r="A124" s="181"/>
      <c r="B124" s="182"/>
      <c r="C124" s="181"/>
      <c r="D124" s="181"/>
      <c r="E124" s="181"/>
      <c r="F124" s="186"/>
      <c r="G124" s="181"/>
      <c r="I124" s="181"/>
      <c r="K124" s="181"/>
      <c r="M124" s="181"/>
      <c r="O124" s="181"/>
      <c r="T124" s="181"/>
      <c r="U124" s="181"/>
      <c r="V124" s="181"/>
      <c r="W124" s="181"/>
      <c r="X124" s="181"/>
      <c r="Y124" s="181"/>
      <c r="Z124" s="181"/>
      <c r="AA124" s="181"/>
      <c r="AB124" s="181"/>
      <c r="AC124" s="181"/>
      <c r="AD124" s="181"/>
      <c r="AE124" s="181"/>
      <c r="AF124" s="181"/>
      <c r="AG124" s="181"/>
      <c r="AH124" s="181"/>
      <c r="AI124" s="181"/>
      <c r="AJ124" s="181"/>
      <c r="AK124" s="181"/>
      <c r="AL124" s="181"/>
      <c r="AM124" s="181"/>
      <c r="AN124" s="181"/>
      <c r="AO124" s="181"/>
      <c r="AP124" s="181"/>
      <c r="AQ124" s="181"/>
      <c r="AR124" s="181"/>
      <c r="AS124" s="181"/>
      <c r="AT124" s="181"/>
      <c r="AU124" s="181"/>
      <c r="AV124" s="181"/>
      <c r="AW124" s="181"/>
      <c r="AX124" s="181"/>
      <c r="AY124" s="181"/>
      <c r="AZ124" s="181"/>
      <c r="BA124" s="181"/>
      <c r="BB124" s="181"/>
      <c r="BC124" s="181"/>
      <c r="BD124" s="180"/>
    </row>
    <row r="125" spans="1:56" s="170" customFormat="1" ht="16.5" x14ac:dyDescent="0.25">
      <c r="A125" s="181"/>
      <c r="B125" s="182"/>
      <c r="C125" s="181"/>
      <c r="D125" s="181"/>
      <c r="E125" s="181"/>
      <c r="F125" s="186"/>
      <c r="G125" s="181"/>
      <c r="I125" s="181"/>
      <c r="K125" s="181"/>
      <c r="M125" s="181"/>
      <c r="O125" s="181"/>
      <c r="T125" s="181"/>
      <c r="U125" s="181"/>
      <c r="V125" s="181"/>
      <c r="W125" s="181"/>
      <c r="X125" s="181"/>
      <c r="Y125" s="181"/>
      <c r="Z125" s="181"/>
      <c r="AA125" s="181"/>
      <c r="AB125" s="181"/>
      <c r="AC125" s="181"/>
      <c r="AD125" s="181"/>
      <c r="AE125" s="181"/>
      <c r="AF125" s="181"/>
      <c r="AG125" s="181"/>
      <c r="AH125" s="181"/>
      <c r="AI125" s="181"/>
      <c r="AJ125" s="181"/>
      <c r="AK125" s="181"/>
      <c r="AL125" s="181"/>
      <c r="AM125" s="181"/>
      <c r="AN125" s="181"/>
      <c r="AO125" s="181"/>
      <c r="AP125" s="181"/>
      <c r="AQ125" s="181"/>
      <c r="AR125" s="181"/>
      <c r="AS125" s="181"/>
      <c r="AT125" s="181"/>
      <c r="AU125" s="181"/>
      <c r="AV125" s="181"/>
      <c r="AW125" s="181"/>
      <c r="AX125" s="181"/>
      <c r="AY125" s="181"/>
      <c r="AZ125" s="181"/>
      <c r="BA125" s="181"/>
      <c r="BB125" s="181"/>
      <c r="BC125" s="181"/>
      <c r="BD125" s="180"/>
    </row>
    <row r="126" spans="1:56" s="170" customFormat="1" ht="16.5" x14ac:dyDescent="0.25">
      <c r="A126" s="181"/>
      <c r="B126" s="182"/>
      <c r="C126" s="181"/>
      <c r="D126" s="181"/>
      <c r="E126" s="181"/>
      <c r="F126" s="186"/>
      <c r="G126" s="181"/>
      <c r="I126" s="181"/>
      <c r="K126" s="181"/>
      <c r="M126" s="181"/>
      <c r="O126" s="181"/>
      <c r="T126" s="181"/>
      <c r="U126" s="181"/>
      <c r="V126" s="181"/>
      <c r="W126" s="181"/>
      <c r="X126" s="181"/>
      <c r="Y126" s="181"/>
      <c r="Z126" s="181"/>
      <c r="AA126" s="181"/>
      <c r="AB126" s="181"/>
      <c r="AC126" s="181"/>
      <c r="AD126" s="181"/>
      <c r="AE126" s="181"/>
      <c r="AF126" s="181"/>
      <c r="AG126" s="181"/>
      <c r="AH126" s="181"/>
      <c r="AI126" s="181"/>
      <c r="AJ126" s="181"/>
      <c r="AK126" s="181"/>
      <c r="AL126" s="181"/>
      <c r="AM126" s="181"/>
      <c r="AN126" s="181"/>
      <c r="AO126" s="181"/>
      <c r="AP126" s="181"/>
      <c r="AQ126" s="181"/>
      <c r="AR126" s="181"/>
      <c r="AS126" s="181"/>
      <c r="AT126" s="181"/>
      <c r="AU126" s="181"/>
      <c r="AV126" s="181"/>
      <c r="AW126" s="181"/>
      <c r="AX126" s="181"/>
      <c r="AY126" s="181"/>
      <c r="AZ126" s="181"/>
      <c r="BA126" s="181"/>
      <c r="BB126" s="181"/>
      <c r="BC126" s="181"/>
      <c r="BD126" s="180"/>
    </row>
    <row r="127" spans="1:56" s="170" customFormat="1" ht="16.5" x14ac:dyDescent="0.25">
      <c r="A127" s="181"/>
      <c r="B127" s="182"/>
      <c r="C127" s="181"/>
      <c r="D127" s="181"/>
      <c r="E127" s="181"/>
      <c r="F127" s="186"/>
      <c r="G127" s="181"/>
      <c r="I127" s="181"/>
      <c r="K127" s="181"/>
      <c r="M127" s="181"/>
      <c r="O127" s="181"/>
      <c r="T127" s="181"/>
      <c r="U127" s="181"/>
      <c r="V127" s="181"/>
      <c r="W127" s="181"/>
      <c r="X127" s="181"/>
      <c r="Y127" s="181"/>
      <c r="Z127" s="181"/>
      <c r="AA127" s="181"/>
      <c r="AB127" s="181"/>
      <c r="AC127" s="181"/>
      <c r="AD127" s="181"/>
      <c r="AE127" s="181"/>
      <c r="AF127" s="181"/>
      <c r="AG127" s="181"/>
      <c r="AH127" s="181"/>
      <c r="AI127" s="181"/>
      <c r="AJ127" s="181"/>
      <c r="AK127" s="181"/>
      <c r="AL127" s="181"/>
      <c r="AM127" s="181"/>
      <c r="AN127" s="181"/>
      <c r="AO127" s="181"/>
      <c r="AP127" s="181"/>
      <c r="AQ127" s="181"/>
      <c r="AR127" s="181"/>
      <c r="AS127" s="181"/>
      <c r="AT127" s="181"/>
      <c r="AU127" s="181"/>
      <c r="AV127" s="181"/>
      <c r="AW127" s="181"/>
      <c r="AX127" s="181"/>
      <c r="AY127" s="181"/>
      <c r="AZ127" s="181"/>
      <c r="BA127" s="181"/>
      <c r="BB127" s="181"/>
      <c r="BC127" s="181"/>
      <c r="BD127" s="180"/>
    </row>
    <row r="128" spans="1:56" s="170" customFormat="1" ht="16.5" x14ac:dyDescent="0.25">
      <c r="A128" s="181"/>
      <c r="B128" s="182"/>
      <c r="C128" s="181"/>
      <c r="D128" s="181"/>
      <c r="E128" s="181"/>
      <c r="F128" s="186"/>
      <c r="G128" s="181"/>
      <c r="I128" s="181"/>
      <c r="K128" s="181"/>
      <c r="M128" s="181"/>
      <c r="O128" s="181"/>
      <c r="T128" s="181"/>
      <c r="U128" s="181"/>
      <c r="V128" s="181"/>
      <c r="W128" s="181"/>
      <c r="X128" s="181"/>
      <c r="Y128" s="181"/>
      <c r="Z128" s="181"/>
      <c r="AA128" s="181"/>
      <c r="AB128" s="181"/>
      <c r="AC128" s="181"/>
      <c r="AD128" s="181"/>
      <c r="AE128" s="181"/>
      <c r="AF128" s="181"/>
      <c r="AG128" s="181"/>
      <c r="AH128" s="181"/>
      <c r="AI128" s="181"/>
      <c r="AJ128" s="181"/>
      <c r="AK128" s="181"/>
      <c r="AL128" s="181"/>
      <c r="AM128" s="181"/>
      <c r="AN128" s="181"/>
      <c r="AO128" s="181"/>
      <c r="AP128" s="181"/>
      <c r="AQ128" s="181"/>
      <c r="AR128" s="181"/>
      <c r="AS128" s="181"/>
      <c r="AT128" s="181"/>
      <c r="AU128" s="181"/>
      <c r="AV128" s="181"/>
      <c r="AW128" s="181"/>
      <c r="AX128" s="181"/>
      <c r="AY128" s="181"/>
      <c r="AZ128" s="181"/>
      <c r="BA128" s="181"/>
      <c r="BB128" s="181"/>
      <c r="BC128" s="181"/>
      <c r="BD128" s="180"/>
    </row>
    <row r="129" spans="1:56" s="170" customFormat="1" ht="16.5" x14ac:dyDescent="0.25">
      <c r="A129" s="181"/>
      <c r="B129" s="182"/>
      <c r="C129" s="181"/>
      <c r="D129" s="181"/>
      <c r="E129" s="181"/>
      <c r="F129" s="186"/>
      <c r="G129" s="181"/>
      <c r="I129" s="181"/>
      <c r="K129" s="181"/>
      <c r="M129" s="181"/>
      <c r="O129" s="181"/>
      <c r="T129" s="181"/>
      <c r="U129" s="181"/>
      <c r="V129" s="181"/>
      <c r="W129" s="181"/>
      <c r="X129" s="181"/>
      <c r="Y129" s="181"/>
      <c r="Z129" s="181"/>
      <c r="AA129" s="181"/>
      <c r="AB129" s="181"/>
      <c r="AC129" s="181"/>
      <c r="AD129" s="181"/>
      <c r="AE129" s="181"/>
      <c r="AF129" s="181"/>
      <c r="AG129" s="181"/>
      <c r="AH129" s="181"/>
      <c r="AI129" s="181"/>
      <c r="AJ129" s="181"/>
      <c r="AK129" s="181"/>
      <c r="AL129" s="181"/>
      <c r="AM129" s="181"/>
      <c r="AN129" s="181"/>
      <c r="AO129" s="181"/>
      <c r="AP129" s="181"/>
      <c r="AQ129" s="181"/>
      <c r="AR129" s="181"/>
      <c r="AS129" s="181"/>
      <c r="AT129" s="181"/>
      <c r="AU129" s="181"/>
      <c r="AV129" s="181"/>
      <c r="AW129" s="181"/>
      <c r="AX129" s="181"/>
      <c r="AY129" s="181"/>
      <c r="AZ129" s="181"/>
      <c r="BA129" s="181"/>
      <c r="BB129" s="181"/>
      <c r="BC129" s="181"/>
      <c r="BD129" s="180"/>
    </row>
    <row r="130" spans="1:56" s="170" customFormat="1" ht="16.5" x14ac:dyDescent="0.25">
      <c r="A130" s="181"/>
      <c r="B130" s="182"/>
      <c r="C130" s="181"/>
      <c r="D130" s="181"/>
      <c r="E130" s="181"/>
      <c r="F130" s="186"/>
      <c r="G130" s="181"/>
      <c r="I130" s="181"/>
      <c r="K130" s="181"/>
      <c r="M130" s="181"/>
      <c r="O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c r="AS130" s="181"/>
      <c r="AT130" s="181"/>
      <c r="AU130" s="181"/>
      <c r="AV130" s="181"/>
      <c r="AW130" s="181"/>
      <c r="AX130" s="181"/>
      <c r="AY130" s="181"/>
      <c r="AZ130" s="181"/>
      <c r="BA130" s="181"/>
      <c r="BB130" s="181"/>
      <c r="BC130" s="181"/>
      <c r="BD130" s="180"/>
    </row>
    <row r="131" spans="1:56" s="170" customFormat="1" ht="16.5" x14ac:dyDescent="0.25">
      <c r="A131" s="181"/>
      <c r="B131" s="182"/>
      <c r="C131" s="181"/>
      <c r="D131" s="181"/>
      <c r="E131" s="181"/>
      <c r="F131" s="186"/>
      <c r="G131" s="181"/>
      <c r="I131" s="181"/>
      <c r="K131" s="181"/>
      <c r="M131" s="181"/>
      <c r="O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1"/>
      <c r="AY131" s="181"/>
      <c r="AZ131" s="181"/>
      <c r="BA131" s="181"/>
      <c r="BB131" s="181"/>
      <c r="BC131" s="181"/>
      <c r="BD131" s="180"/>
    </row>
    <row r="132" spans="1:56" s="170" customFormat="1" ht="16.5" x14ac:dyDescent="0.25">
      <c r="A132" s="181"/>
      <c r="B132" s="182"/>
      <c r="C132" s="181"/>
      <c r="D132" s="181"/>
      <c r="E132" s="181"/>
      <c r="F132" s="186"/>
      <c r="G132" s="181"/>
      <c r="I132" s="181"/>
      <c r="K132" s="181"/>
      <c r="M132" s="181"/>
      <c r="O132" s="181"/>
      <c r="T132" s="181"/>
      <c r="U132" s="181"/>
      <c r="V132" s="181"/>
      <c r="W132" s="181"/>
      <c r="X132" s="181"/>
      <c r="Y132" s="181"/>
      <c r="Z132" s="181"/>
      <c r="AA132" s="181"/>
      <c r="AB132" s="181"/>
      <c r="AC132" s="181"/>
      <c r="AD132" s="181"/>
      <c r="AE132" s="181"/>
      <c r="AF132" s="181"/>
      <c r="AG132" s="181"/>
      <c r="AH132" s="181"/>
      <c r="AI132" s="181"/>
      <c r="AJ132" s="181"/>
      <c r="AK132" s="181"/>
      <c r="AL132" s="181"/>
      <c r="AM132" s="181"/>
      <c r="AN132" s="181"/>
      <c r="AO132" s="181"/>
      <c r="AP132" s="181"/>
      <c r="AQ132" s="181"/>
      <c r="AR132" s="181"/>
      <c r="AS132" s="181"/>
      <c r="AT132" s="181"/>
      <c r="AU132" s="181"/>
      <c r="AV132" s="181"/>
      <c r="AW132" s="181"/>
      <c r="AX132" s="181"/>
      <c r="AY132" s="181"/>
      <c r="AZ132" s="181"/>
      <c r="BA132" s="181"/>
      <c r="BB132" s="181"/>
      <c r="BC132" s="181"/>
      <c r="BD132" s="180"/>
    </row>
    <row r="133" spans="1:56" s="170" customFormat="1" ht="16.5" x14ac:dyDescent="0.25">
      <c r="A133" s="181"/>
      <c r="B133" s="182"/>
      <c r="C133" s="181"/>
      <c r="D133" s="181"/>
      <c r="E133" s="181"/>
      <c r="F133" s="186"/>
      <c r="G133" s="181"/>
      <c r="I133" s="181"/>
      <c r="K133" s="181"/>
      <c r="M133" s="181"/>
      <c r="O133" s="181"/>
      <c r="T133" s="181"/>
      <c r="U133" s="181"/>
      <c r="V133" s="181"/>
      <c r="W133" s="181"/>
      <c r="X133" s="181"/>
      <c r="Y133" s="181"/>
      <c r="Z133" s="181"/>
      <c r="AA133" s="181"/>
      <c r="AB133" s="181"/>
      <c r="AC133" s="181"/>
      <c r="AD133" s="181"/>
      <c r="AE133" s="181"/>
      <c r="AF133" s="181"/>
      <c r="AG133" s="181"/>
      <c r="AH133" s="181"/>
      <c r="AI133" s="181"/>
      <c r="AJ133" s="181"/>
      <c r="AK133" s="181"/>
      <c r="AL133" s="181"/>
      <c r="AM133" s="181"/>
      <c r="AN133" s="181"/>
      <c r="AO133" s="181"/>
      <c r="AP133" s="181"/>
      <c r="AQ133" s="181"/>
      <c r="AR133" s="181"/>
      <c r="AS133" s="181"/>
      <c r="AT133" s="181"/>
      <c r="AU133" s="181"/>
      <c r="AV133" s="181"/>
      <c r="AW133" s="181"/>
      <c r="AX133" s="181"/>
      <c r="AY133" s="181"/>
      <c r="AZ133" s="181"/>
      <c r="BA133" s="181"/>
      <c r="BB133" s="181"/>
      <c r="BC133" s="181"/>
      <c r="BD133" s="180"/>
    </row>
    <row r="134" spans="1:56" s="170" customFormat="1" ht="16.5" x14ac:dyDescent="0.25">
      <c r="A134" s="181"/>
      <c r="B134" s="182"/>
      <c r="C134" s="181"/>
      <c r="D134" s="181"/>
      <c r="E134" s="181"/>
      <c r="F134" s="186"/>
      <c r="G134" s="181"/>
      <c r="I134" s="181"/>
      <c r="K134" s="181"/>
      <c r="M134" s="181"/>
      <c r="O134" s="181"/>
      <c r="T134" s="181"/>
      <c r="U134" s="181"/>
      <c r="V134" s="181"/>
      <c r="W134" s="181"/>
      <c r="X134" s="181"/>
      <c r="Y134" s="181"/>
      <c r="Z134" s="181"/>
      <c r="AA134" s="181"/>
      <c r="AB134" s="181"/>
      <c r="AC134" s="181"/>
      <c r="AD134" s="181"/>
      <c r="AE134" s="181"/>
      <c r="AF134" s="181"/>
      <c r="AG134" s="181"/>
      <c r="AH134" s="181"/>
      <c r="AI134" s="181"/>
      <c r="AJ134" s="181"/>
      <c r="AK134" s="181"/>
      <c r="AL134" s="181"/>
      <c r="AM134" s="181"/>
      <c r="AN134" s="181"/>
      <c r="AO134" s="181"/>
      <c r="AP134" s="181"/>
      <c r="AQ134" s="181"/>
      <c r="AR134" s="181"/>
      <c r="AS134" s="181"/>
      <c r="AT134" s="181"/>
      <c r="AU134" s="181"/>
      <c r="AV134" s="181"/>
      <c r="AW134" s="181"/>
      <c r="AX134" s="181"/>
      <c r="AY134" s="181"/>
      <c r="AZ134" s="181"/>
      <c r="BA134" s="181"/>
      <c r="BB134" s="181"/>
      <c r="BC134" s="181"/>
      <c r="BD134" s="180"/>
    </row>
    <row r="135" spans="1:56" s="170" customFormat="1" ht="16.5" x14ac:dyDescent="0.25">
      <c r="A135" s="181"/>
      <c r="B135" s="182"/>
      <c r="C135" s="181"/>
      <c r="D135" s="181"/>
      <c r="E135" s="181"/>
      <c r="F135" s="186"/>
      <c r="G135" s="181"/>
      <c r="I135" s="181"/>
      <c r="K135" s="181"/>
      <c r="M135" s="181"/>
      <c r="O135" s="181"/>
      <c r="T135" s="181"/>
      <c r="U135" s="181"/>
      <c r="V135" s="181"/>
      <c r="W135" s="181"/>
      <c r="X135" s="181"/>
      <c r="Y135" s="181"/>
      <c r="Z135" s="181"/>
      <c r="AA135" s="181"/>
      <c r="AB135" s="181"/>
      <c r="AC135" s="181"/>
      <c r="AD135" s="181"/>
      <c r="AE135" s="181"/>
      <c r="AF135" s="181"/>
      <c r="AG135" s="181"/>
      <c r="AH135" s="181"/>
      <c r="AI135" s="181"/>
      <c r="AJ135" s="181"/>
      <c r="AK135" s="181"/>
      <c r="AL135" s="181"/>
      <c r="AM135" s="181"/>
      <c r="AN135" s="181"/>
      <c r="AO135" s="181"/>
      <c r="AP135" s="181"/>
      <c r="AQ135" s="181"/>
      <c r="AR135" s="181"/>
      <c r="AS135" s="181"/>
      <c r="AT135" s="181"/>
      <c r="AU135" s="181"/>
      <c r="AV135" s="181"/>
      <c r="AW135" s="181"/>
      <c r="AX135" s="181"/>
      <c r="AY135" s="181"/>
      <c r="AZ135" s="181"/>
      <c r="BA135" s="181"/>
      <c r="BB135" s="181"/>
      <c r="BC135" s="181"/>
      <c r="BD135" s="180"/>
    </row>
    <row r="136" spans="1:56" s="170" customFormat="1" ht="16.5" x14ac:dyDescent="0.25">
      <c r="A136" s="181"/>
      <c r="B136" s="182"/>
      <c r="C136" s="181"/>
      <c r="D136" s="181"/>
      <c r="E136" s="181"/>
      <c r="F136" s="186"/>
      <c r="G136" s="181"/>
      <c r="I136" s="181"/>
      <c r="K136" s="181"/>
      <c r="M136" s="181"/>
      <c r="O136" s="181"/>
      <c r="T136" s="181"/>
      <c r="U136" s="181"/>
      <c r="V136" s="181"/>
      <c r="W136" s="181"/>
      <c r="X136" s="181"/>
      <c r="Y136" s="181"/>
      <c r="Z136" s="181"/>
      <c r="AA136" s="181"/>
      <c r="AB136" s="181"/>
      <c r="AC136" s="181"/>
      <c r="AD136" s="181"/>
      <c r="AE136" s="181"/>
      <c r="AF136" s="181"/>
      <c r="AG136" s="181"/>
      <c r="AH136" s="181"/>
      <c r="AI136" s="181"/>
      <c r="AJ136" s="181"/>
      <c r="AK136" s="181"/>
      <c r="AL136" s="181"/>
      <c r="AM136" s="181"/>
      <c r="AN136" s="181"/>
      <c r="AO136" s="181"/>
      <c r="AP136" s="181"/>
      <c r="AQ136" s="181"/>
      <c r="AR136" s="181"/>
      <c r="AS136" s="181"/>
      <c r="AT136" s="181"/>
      <c r="AU136" s="181"/>
      <c r="AV136" s="181"/>
      <c r="AW136" s="181"/>
      <c r="AX136" s="181"/>
      <c r="AY136" s="181"/>
      <c r="AZ136" s="181"/>
      <c r="BA136" s="181"/>
      <c r="BB136" s="181"/>
      <c r="BC136" s="181"/>
      <c r="BD136" s="180"/>
    </row>
    <row r="137" spans="1:56" s="170" customFormat="1" ht="16.5" x14ac:dyDescent="0.25">
      <c r="A137" s="181"/>
      <c r="B137" s="182"/>
      <c r="C137" s="181"/>
      <c r="D137" s="181"/>
      <c r="E137" s="181"/>
      <c r="F137" s="186"/>
      <c r="G137" s="181"/>
      <c r="I137" s="181"/>
      <c r="K137" s="181"/>
      <c r="M137" s="181"/>
      <c r="O137" s="181"/>
      <c r="T137" s="181"/>
      <c r="U137" s="181"/>
      <c r="V137" s="181"/>
      <c r="W137" s="181"/>
      <c r="X137" s="181"/>
      <c r="Y137" s="181"/>
      <c r="Z137" s="181"/>
      <c r="AA137" s="181"/>
      <c r="AB137" s="181"/>
      <c r="AC137" s="181"/>
      <c r="AD137" s="181"/>
      <c r="AE137" s="181"/>
      <c r="AF137" s="181"/>
      <c r="AG137" s="181"/>
      <c r="AH137" s="181"/>
      <c r="AI137" s="181"/>
      <c r="AJ137" s="181"/>
      <c r="AK137" s="181"/>
      <c r="AL137" s="181"/>
      <c r="AM137" s="181"/>
      <c r="AN137" s="181"/>
      <c r="AO137" s="181"/>
      <c r="AP137" s="181"/>
      <c r="AQ137" s="181"/>
      <c r="AR137" s="181"/>
      <c r="AS137" s="181"/>
      <c r="AT137" s="181"/>
      <c r="AU137" s="181"/>
      <c r="AV137" s="181"/>
      <c r="AW137" s="181"/>
      <c r="AX137" s="181"/>
      <c r="AY137" s="181"/>
      <c r="AZ137" s="181"/>
      <c r="BA137" s="181"/>
      <c r="BB137" s="181"/>
      <c r="BC137" s="181"/>
      <c r="BD137" s="180"/>
    </row>
    <row r="138" spans="1:56" s="170" customFormat="1" ht="16.5" x14ac:dyDescent="0.25">
      <c r="A138" s="181"/>
      <c r="B138" s="182"/>
      <c r="C138" s="181"/>
      <c r="D138" s="181"/>
      <c r="E138" s="181"/>
      <c r="F138" s="186"/>
      <c r="G138" s="181"/>
      <c r="I138" s="181"/>
      <c r="K138" s="181"/>
      <c r="M138" s="181"/>
      <c r="O138" s="181"/>
      <c r="T138" s="181"/>
      <c r="U138" s="181"/>
      <c r="V138" s="181"/>
      <c r="W138" s="181"/>
      <c r="X138" s="181"/>
      <c r="Y138" s="181"/>
      <c r="Z138" s="181"/>
      <c r="AA138" s="181"/>
      <c r="AB138" s="181"/>
      <c r="AC138" s="181"/>
      <c r="AD138" s="181"/>
      <c r="AE138" s="181"/>
      <c r="AF138" s="181"/>
      <c r="AG138" s="181"/>
      <c r="AH138" s="181"/>
      <c r="AI138" s="181"/>
      <c r="AJ138" s="181"/>
      <c r="AK138" s="181"/>
      <c r="AL138" s="181"/>
      <c r="AM138" s="181"/>
      <c r="AN138" s="181"/>
      <c r="AO138" s="181"/>
      <c r="AP138" s="181"/>
      <c r="AQ138" s="181"/>
      <c r="AR138" s="181"/>
      <c r="AS138" s="181"/>
      <c r="AT138" s="181"/>
      <c r="AU138" s="181"/>
      <c r="AV138" s="181"/>
      <c r="AW138" s="181"/>
      <c r="AX138" s="181"/>
      <c r="AY138" s="181"/>
      <c r="AZ138" s="181"/>
      <c r="BA138" s="181"/>
      <c r="BB138" s="181"/>
      <c r="BC138" s="181"/>
      <c r="BD138" s="180"/>
    </row>
    <row r="139" spans="1:56" s="170" customFormat="1" ht="16.5" x14ac:dyDescent="0.25">
      <c r="A139" s="181"/>
      <c r="B139" s="182"/>
      <c r="C139" s="181"/>
      <c r="D139" s="181"/>
      <c r="E139" s="181"/>
      <c r="F139" s="186"/>
      <c r="G139" s="181"/>
      <c r="I139" s="181"/>
      <c r="K139" s="181"/>
      <c r="M139" s="181"/>
      <c r="O139" s="181"/>
      <c r="T139" s="181"/>
      <c r="U139" s="181"/>
      <c r="V139" s="181"/>
      <c r="W139" s="181"/>
      <c r="X139" s="181"/>
      <c r="Y139" s="181"/>
      <c r="Z139" s="181"/>
      <c r="AA139" s="181"/>
      <c r="AB139" s="181"/>
      <c r="AC139" s="181"/>
      <c r="AD139" s="181"/>
      <c r="AE139" s="181"/>
      <c r="AF139" s="181"/>
      <c r="AG139" s="181"/>
      <c r="AH139" s="181"/>
      <c r="AI139" s="181"/>
      <c r="AJ139" s="181"/>
      <c r="AK139" s="181"/>
      <c r="AL139" s="181"/>
      <c r="AM139" s="181"/>
      <c r="AN139" s="181"/>
      <c r="AO139" s="181"/>
      <c r="AP139" s="181"/>
      <c r="AQ139" s="181"/>
      <c r="AR139" s="181"/>
      <c r="AS139" s="181"/>
      <c r="AT139" s="181"/>
      <c r="AU139" s="181"/>
      <c r="AV139" s="181"/>
      <c r="AW139" s="181"/>
      <c r="AX139" s="181"/>
      <c r="AY139" s="181"/>
      <c r="AZ139" s="181"/>
      <c r="BA139" s="181"/>
      <c r="BB139" s="181"/>
      <c r="BC139" s="181"/>
      <c r="BD139" s="180"/>
    </row>
    <row r="140" spans="1:56" s="170" customFormat="1" ht="16.5" x14ac:dyDescent="0.25">
      <c r="A140" s="181"/>
      <c r="B140" s="182"/>
      <c r="C140" s="181"/>
      <c r="D140" s="181"/>
      <c r="E140" s="181"/>
      <c r="F140" s="186"/>
      <c r="G140" s="181"/>
      <c r="I140" s="181"/>
      <c r="K140" s="181"/>
      <c r="M140" s="181"/>
      <c r="O140" s="181"/>
      <c r="T140" s="181"/>
      <c r="U140" s="181"/>
      <c r="V140" s="181"/>
      <c r="W140" s="181"/>
      <c r="X140" s="181"/>
      <c r="Y140" s="181"/>
      <c r="Z140" s="181"/>
      <c r="AA140" s="181"/>
      <c r="AB140" s="181"/>
      <c r="AC140" s="181"/>
      <c r="AD140" s="181"/>
      <c r="AE140" s="181"/>
      <c r="AF140" s="181"/>
      <c r="AG140" s="181"/>
      <c r="AH140" s="181"/>
      <c r="AI140" s="181"/>
      <c r="AJ140" s="181"/>
      <c r="AK140" s="181"/>
      <c r="AL140" s="181"/>
      <c r="AM140" s="181"/>
      <c r="AN140" s="181"/>
      <c r="AO140" s="181"/>
      <c r="AP140" s="181"/>
      <c r="AQ140" s="181"/>
      <c r="AR140" s="181"/>
      <c r="AS140" s="181"/>
      <c r="AT140" s="181"/>
      <c r="AU140" s="181"/>
      <c r="AV140" s="181"/>
      <c r="AW140" s="181"/>
      <c r="AX140" s="181"/>
      <c r="AY140" s="181"/>
      <c r="AZ140" s="181"/>
      <c r="BA140" s="181"/>
      <c r="BB140" s="181"/>
      <c r="BC140" s="181"/>
      <c r="BD140" s="180"/>
    </row>
    <row r="141" spans="1:56" s="170" customFormat="1" ht="16.5" x14ac:dyDescent="0.25">
      <c r="A141" s="181"/>
      <c r="B141" s="182"/>
      <c r="C141" s="181"/>
      <c r="D141" s="181"/>
      <c r="E141" s="181"/>
      <c r="F141" s="186"/>
      <c r="G141" s="181"/>
      <c r="I141" s="181"/>
      <c r="K141" s="181"/>
      <c r="M141" s="181"/>
      <c r="O141" s="181"/>
      <c r="T141" s="181"/>
      <c r="U141" s="181"/>
      <c r="V141" s="181"/>
      <c r="W141" s="181"/>
      <c r="X141" s="181"/>
      <c r="Y141" s="181"/>
      <c r="Z141" s="181"/>
      <c r="AA141" s="181"/>
      <c r="AB141" s="181"/>
      <c r="AC141" s="181"/>
      <c r="AD141" s="181"/>
      <c r="AE141" s="181"/>
      <c r="AF141" s="181"/>
      <c r="AG141" s="181"/>
      <c r="AH141" s="181"/>
      <c r="AI141" s="181"/>
      <c r="AJ141" s="181"/>
      <c r="AK141" s="181"/>
      <c r="AL141" s="181"/>
      <c r="AM141" s="181"/>
      <c r="AN141" s="181"/>
      <c r="AO141" s="181"/>
      <c r="AP141" s="181"/>
      <c r="AQ141" s="181"/>
      <c r="AR141" s="181"/>
      <c r="AS141" s="181"/>
      <c r="AT141" s="181"/>
      <c r="AU141" s="181"/>
      <c r="AV141" s="181"/>
      <c r="AW141" s="181"/>
      <c r="AX141" s="181"/>
      <c r="AY141" s="181"/>
      <c r="AZ141" s="181"/>
      <c r="BA141" s="181"/>
      <c r="BB141" s="181"/>
      <c r="BC141" s="181"/>
      <c r="BD141" s="180"/>
    </row>
    <row r="142" spans="1:56" s="170" customFormat="1" ht="16.5" x14ac:dyDescent="0.25">
      <c r="A142" s="181"/>
      <c r="B142" s="182"/>
      <c r="C142" s="181"/>
      <c r="D142" s="181"/>
      <c r="E142" s="181"/>
      <c r="F142" s="186"/>
      <c r="G142" s="181"/>
      <c r="I142" s="181"/>
      <c r="K142" s="181"/>
      <c r="M142" s="181"/>
      <c r="O142" s="181"/>
      <c r="T142" s="181"/>
      <c r="U142" s="181"/>
      <c r="V142" s="181"/>
      <c r="W142" s="181"/>
      <c r="X142" s="181"/>
      <c r="Y142" s="181"/>
      <c r="Z142" s="181"/>
      <c r="AA142" s="181"/>
      <c r="AB142" s="181"/>
      <c r="AC142" s="181"/>
      <c r="AD142" s="181"/>
      <c r="AE142" s="181"/>
      <c r="AF142" s="181"/>
      <c r="AG142" s="181"/>
      <c r="AH142" s="181"/>
      <c r="AI142" s="181"/>
      <c r="AJ142" s="181"/>
      <c r="AK142" s="181"/>
      <c r="AL142" s="181"/>
      <c r="AM142" s="181"/>
      <c r="AN142" s="181"/>
      <c r="AO142" s="181"/>
      <c r="AP142" s="181"/>
      <c r="AQ142" s="181"/>
      <c r="AR142" s="181"/>
      <c r="AS142" s="181"/>
      <c r="AT142" s="181"/>
      <c r="AU142" s="181"/>
      <c r="AV142" s="181"/>
      <c r="AW142" s="181"/>
      <c r="AX142" s="181"/>
      <c r="AY142" s="181"/>
      <c r="AZ142" s="181"/>
      <c r="BA142" s="181"/>
      <c r="BB142" s="181"/>
      <c r="BC142" s="181"/>
      <c r="BD142" s="180"/>
    </row>
    <row r="143" spans="1:56" s="170" customFormat="1" ht="16.5" x14ac:dyDescent="0.25">
      <c r="A143" s="181"/>
      <c r="B143" s="182"/>
      <c r="C143" s="181"/>
      <c r="D143" s="181"/>
      <c r="E143" s="181"/>
      <c r="F143" s="186"/>
      <c r="G143" s="181"/>
      <c r="I143" s="181"/>
      <c r="K143" s="181"/>
      <c r="M143" s="181"/>
      <c r="O143" s="181"/>
      <c r="T143" s="181"/>
      <c r="U143" s="181"/>
      <c r="V143" s="181"/>
      <c r="W143" s="181"/>
      <c r="X143" s="181"/>
      <c r="Y143" s="181"/>
      <c r="Z143" s="181"/>
      <c r="AA143" s="181"/>
      <c r="AB143" s="181"/>
      <c r="AC143" s="181"/>
      <c r="AD143" s="181"/>
      <c r="AE143" s="181"/>
      <c r="AF143" s="181"/>
      <c r="AG143" s="181"/>
      <c r="AH143" s="181"/>
      <c r="AI143" s="181"/>
      <c r="AJ143" s="181"/>
      <c r="AK143" s="181"/>
      <c r="AL143" s="181"/>
      <c r="AM143" s="181"/>
      <c r="AN143" s="181"/>
      <c r="AO143" s="181"/>
      <c r="AP143" s="181"/>
      <c r="AQ143" s="181"/>
      <c r="AR143" s="181"/>
      <c r="AS143" s="181"/>
      <c r="AT143" s="181"/>
      <c r="AU143" s="181"/>
      <c r="AV143" s="181"/>
      <c r="AW143" s="181"/>
      <c r="AX143" s="181"/>
      <c r="AY143" s="181"/>
      <c r="AZ143" s="181"/>
      <c r="BA143" s="181"/>
      <c r="BB143" s="181"/>
      <c r="BC143" s="181"/>
      <c r="BD143" s="180"/>
    </row>
    <row r="144" spans="1:56" s="170" customFormat="1" ht="16.5" x14ac:dyDescent="0.25">
      <c r="A144" s="181"/>
      <c r="B144" s="182"/>
      <c r="C144" s="181"/>
      <c r="D144" s="181"/>
      <c r="E144" s="181"/>
      <c r="F144" s="186"/>
      <c r="G144" s="181"/>
      <c r="I144" s="181"/>
      <c r="K144" s="181"/>
      <c r="M144" s="181"/>
      <c r="O144" s="181"/>
      <c r="T144" s="181"/>
      <c r="U144" s="181"/>
      <c r="V144" s="181"/>
      <c r="W144" s="181"/>
      <c r="X144" s="181"/>
      <c r="Y144" s="181"/>
      <c r="Z144" s="181"/>
      <c r="AA144" s="181"/>
      <c r="AB144" s="181"/>
      <c r="AC144" s="181"/>
      <c r="AD144" s="181"/>
      <c r="AE144" s="181"/>
      <c r="AF144" s="181"/>
      <c r="AG144" s="181"/>
      <c r="AH144" s="181"/>
      <c r="AI144" s="181"/>
      <c r="AJ144" s="181"/>
      <c r="AK144" s="181"/>
      <c r="AL144" s="181"/>
      <c r="AM144" s="181"/>
      <c r="AN144" s="181"/>
      <c r="AO144" s="181"/>
      <c r="AP144" s="181"/>
      <c r="AQ144" s="181"/>
      <c r="AR144" s="181"/>
      <c r="AS144" s="181"/>
      <c r="AT144" s="181"/>
      <c r="AU144" s="181"/>
      <c r="AV144" s="181"/>
      <c r="AW144" s="181"/>
      <c r="AX144" s="181"/>
      <c r="AY144" s="181"/>
      <c r="AZ144" s="181"/>
      <c r="BA144" s="181"/>
      <c r="BB144" s="181"/>
      <c r="BC144" s="181"/>
      <c r="BD144" s="180"/>
    </row>
    <row r="145" spans="1:56" s="170" customFormat="1" ht="16.5" x14ac:dyDescent="0.25">
      <c r="A145" s="181"/>
      <c r="B145" s="182"/>
      <c r="C145" s="181"/>
      <c r="D145" s="181"/>
      <c r="E145" s="181"/>
      <c r="F145" s="186"/>
      <c r="G145" s="181"/>
      <c r="I145" s="181"/>
      <c r="K145" s="181"/>
      <c r="M145" s="181"/>
      <c r="O145" s="181"/>
      <c r="T145" s="181"/>
      <c r="U145" s="181"/>
      <c r="V145" s="181"/>
      <c r="W145" s="181"/>
      <c r="X145" s="181"/>
      <c r="Y145" s="181"/>
      <c r="Z145" s="181"/>
      <c r="AA145" s="181"/>
      <c r="AB145" s="181"/>
      <c r="AC145" s="181"/>
      <c r="AD145" s="181"/>
      <c r="AE145" s="181"/>
      <c r="AF145" s="181"/>
      <c r="AG145" s="181"/>
      <c r="AH145" s="181"/>
      <c r="AI145" s="181"/>
      <c r="AJ145" s="181"/>
      <c r="AK145" s="181"/>
      <c r="AL145" s="181"/>
      <c r="AM145" s="181"/>
      <c r="AN145" s="181"/>
      <c r="AO145" s="181"/>
      <c r="AP145" s="181"/>
      <c r="AQ145" s="181"/>
      <c r="AR145" s="181"/>
      <c r="AS145" s="181"/>
      <c r="AT145" s="181"/>
      <c r="AU145" s="181"/>
      <c r="AV145" s="181"/>
      <c r="AW145" s="181"/>
      <c r="AX145" s="181"/>
      <c r="AY145" s="181"/>
      <c r="AZ145" s="181"/>
      <c r="BA145" s="181"/>
      <c r="BB145" s="181"/>
      <c r="BC145" s="181"/>
      <c r="BD145" s="180"/>
    </row>
    <row r="146" spans="1:56" s="170" customFormat="1" ht="16.5" x14ac:dyDescent="0.25">
      <c r="A146" s="181"/>
      <c r="B146" s="182"/>
      <c r="C146" s="181"/>
      <c r="D146" s="181"/>
      <c r="E146" s="181"/>
      <c r="F146" s="186"/>
      <c r="G146" s="181"/>
      <c r="I146" s="181"/>
      <c r="K146" s="181"/>
      <c r="M146" s="181"/>
      <c r="O146" s="181"/>
      <c r="T146" s="181"/>
      <c r="U146" s="181"/>
      <c r="V146" s="181"/>
      <c r="W146" s="181"/>
      <c r="X146" s="181"/>
      <c r="Y146" s="181"/>
      <c r="Z146" s="181"/>
      <c r="AA146" s="181"/>
      <c r="AB146" s="181"/>
      <c r="AC146" s="181"/>
      <c r="AD146" s="181"/>
      <c r="AE146" s="181"/>
      <c r="AF146" s="181"/>
      <c r="AG146" s="181"/>
      <c r="AH146" s="181"/>
      <c r="AI146" s="181"/>
      <c r="AJ146" s="181"/>
      <c r="AK146" s="181"/>
      <c r="AL146" s="181"/>
      <c r="AM146" s="181"/>
      <c r="AN146" s="181"/>
      <c r="AO146" s="181"/>
      <c r="AP146" s="181"/>
      <c r="AQ146" s="181"/>
      <c r="AR146" s="181"/>
      <c r="AS146" s="181"/>
      <c r="AT146" s="181"/>
      <c r="AU146" s="181"/>
      <c r="AV146" s="181"/>
      <c r="AW146" s="181"/>
      <c r="AX146" s="181"/>
      <c r="AY146" s="181"/>
      <c r="AZ146" s="181"/>
      <c r="BA146" s="181"/>
      <c r="BB146" s="181"/>
      <c r="BC146" s="181"/>
      <c r="BD146" s="180"/>
    </row>
    <row r="147" spans="1:56" s="170" customFormat="1" ht="16.5" x14ac:dyDescent="0.25">
      <c r="A147" s="181"/>
      <c r="B147" s="182"/>
      <c r="C147" s="181"/>
      <c r="D147" s="181"/>
      <c r="E147" s="181"/>
      <c r="F147" s="186"/>
      <c r="G147" s="181"/>
      <c r="I147" s="181"/>
      <c r="K147" s="181"/>
      <c r="M147" s="181"/>
      <c r="O147" s="181"/>
      <c r="T147" s="181"/>
      <c r="U147" s="181"/>
      <c r="V147" s="181"/>
      <c r="W147" s="181"/>
      <c r="X147" s="181"/>
      <c r="Y147" s="181"/>
      <c r="Z147" s="181"/>
      <c r="AA147" s="181"/>
      <c r="AB147" s="181"/>
      <c r="AC147" s="181"/>
      <c r="AD147" s="181"/>
      <c r="AE147" s="181"/>
      <c r="AF147" s="181"/>
      <c r="AG147" s="181"/>
      <c r="AH147" s="181"/>
      <c r="AI147" s="181"/>
      <c r="AJ147" s="181"/>
      <c r="AK147" s="181"/>
      <c r="AL147" s="181"/>
      <c r="AM147" s="181"/>
      <c r="AN147" s="181"/>
      <c r="AO147" s="181"/>
      <c r="AP147" s="181"/>
      <c r="AQ147" s="181"/>
      <c r="AR147" s="181"/>
      <c r="AS147" s="181"/>
      <c r="AT147" s="181"/>
      <c r="AU147" s="181"/>
      <c r="AV147" s="181"/>
      <c r="AW147" s="181"/>
      <c r="AX147" s="181"/>
      <c r="AY147" s="181"/>
      <c r="AZ147" s="181"/>
      <c r="BA147" s="181"/>
      <c r="BB147" s="181"/>
      <c r="BC147" s="181"/>
      <c r="BD147" s="180"/>
    </row>
    <row r="148" spans="1:56" s="170" customFormat="1" ht="16.5" x14ac:dyDescent="0.25">
      <c r="A148" s="181"/>
      <c r="B148" s="182"/>
      <c r="C148" s="181"/>
      <c r="D148" s="181"/>
      <c r="E148" s="181"/>
      <c r="F148" s="186"/>
      <c r="G148" s="181"/>
      <c r="I148" s="181"/>
      <c r="K148" s="181"/>
      <c r="M148" s="181"/>
      <c r="O148" s="181"/>
      <c r="T148" s="181"/>
      <c r="U148" s="181"/>
      <c r="V148" s="181"/>
      <c r="W148" s="181"/>
      <c r="X148" s="181"/>
      <c r="Y148" s="181"/>
      <c r="Z148" s="181"/>
      <c r="AA148" s="181"/>
      <c r="AB148" s="181"/>
      <c r="AC148" s="181"/>
      <c r="AD148" s="181"/>
      <c r="AE148" s="181"/>
      <c r="AF148" s="181"/>
      <c r="AG148" s="181"/>
      <c r="AH148" s="181"/>
      <c r="AI148" s="181"/>
      <c r="AJ148" s="181"/>
      <c r="AK148" s="181"/>
      <c r="AL148" s="181"/>
      <c r="AM148" s="181"/>
      <c r="AN148" s="181"/>
      <c r="AO148" s="181"/>
      <c r="AP148" s="181"/>
      <c r="AQ148" s="181"/>
      <c r="AR148" s="181"/>
      <c r="AS148" s="181"/>
      <c r="AT148" s="181"/>
      <c r="AU148" s="181"/>
      <c r="AV148" s="181"/>
      <c r="AW148" s="181"/>
      <c r="AX148" s="181"/>
      <c r="AY148" s="181"/>
      <c r="AZ148" s="181"/>
      <c r="BA148" s="181"/>
      <c r="BB148" s="181"/>
      <c r="BC148" s="181"/>
      <c r="BD148" s="180"/>
    </row>
    <row r="149" spans="1:56" s="171" customFormat="1" x14ac:dyDescent="0.25">
      <c r="A149" s="169"/>
      <c r="B149" s="192"/>
      <c r="C149" s="169"/>
      <c r="D149" s="169"/>
      <c r="E149" s="169"/>
      <c r="F149" s="193"/>
      <c r="G149" s="169"/>
      <c r="I149" s="169"/>
      <c r="K149" s="169"/>
      <c r="M149" s="169"/>
      <c r="O149" s="169"/>
      <c r="T149" s="169"/>
      <c r="U149" s="169"/>
      <c r="V149" s="169"/>
      <c r="W149" s="169"/>
      <c r="X149" s="169"/>
      <c r="Y149" s="169"/>
      <c r="Z149" s="169"/>
      <c r="AA149" s="169"/>
      <c r="AB149" s="169"/>
      <c r="AC149" s="169"/>
      <c r="AD149" s="169"/>
      <c r="AE149" s="169"/>
      <c r="AF149" s="169"/>
      <c r="AG149" s="169"/>
      <c r="AH149" s="169"/>
      <c r="AI149" s="169"/>
      <c r="AJ149" s="169"/>
      <c r="AK149" s="169"/>
      <c r="AL149" s="169"/>
      <c r="AM149" s="169"/>
      <c r="AN149" s="169"/>
      <c r="AO149" s="169"/>
      <c r="AP149" s="169"/>
      <c r="AQ149" s="169"/>
      <c r="AR149" s="169"/>
      <c r="AS149" s="169"/>
      <c r="AT149" s="169"/>
      <c r="AU149" s="169"/>
      <c r="AV149" s="169"/>
      <c r="AW149" s="169"/>
      <c r="AX149" s="169"/>
      <c r="AY149" s="169"/>
      <c r="AZ149" s="169"/>
      <c r="BA149" s="169"/>
      <c r="BB149" s="169"/>
      <c r="BC149" s="169"/>
      <c r="BD149" s="194"/>
    </row>
    <row r="150" spans="1:56" s="171" customFormat="1" x14ac:dyDescent="0.25">
      <c r="A150" s="169"/>
      <c r="B150" s="192"/>
      <c r="C150" s="169"/>
      <c r="D150" s="169"/>
      <c r="E150" s="169"/>
      <c r="F150" s="193"/>
      <c r="G150" s="169"/>
      <c r="I150" s="169"/>
      <c r="K150" s="169"/>
      <c r="M150" s="169"/>
      <c r="O150" s="169"/>
      <c r="T150" s="169"/>
      <c r="U150" s="169"/>
      <c r="V150" s="169"/>
      <c r="W150" s="169"/>
      <c r="X150" s="169"/>
      <c r="Y150" s="169"/>
      <c r="Z150" s="169"/>
      <c r="AA150" s="169"/>
      <c r="AB150" s="169"/>
      <c r="AC150" s="169"/>
      <c r="AD150" s="169"/>
      <c r="AE150" s="169"/>
      <c r="AF150" s="169"/>
      <c r="AG150" s="169"/>
      <c r="AH150" s="169"/>
      <c r="AI150" s="169"/>
      <c r="AJ150" s="169"/>
      <c r="AK150" s="169"/>
      <c r="AL150" s="169"/>
      <c r="AM150" s="169"/>
      <c r="AN150" s="169"/>
      <c r="AO150" s="169"/>
      <c r="AP150" s="169"/>
      <c r="AQ150" s="169"/>
      <c r="AR150" s="169"/>
      <c r="AS150" s="169"/>
      <c r="AT150" s="169"/>
      <c r="AU150" s="169"/>
      <c r="AV150" s="169"/>
      <c r="AW150" s="169"/>
      <c r="AX150" s="169"/>
      <c r="AY150" s="169"/>
      <c r="AZ150" s="169"/>
      <c r="BA150" s="169"/>
      <c r="BB150" s="169"/>
      <c r="BC150" s="169"/>
      <c r="BD150" s="194"/>
    </row>
    <row r="151" spans="1:56" s="171" customFormat="1" x14ac:dyDescent="0.25">
      <c r="A151" s="169"/>
      <c r="B151" s="192"/>
      <c r="C151" s="169"/>
      <c r="D151" s="169"/>
      <c r="E151" s="169"/>
      <c r="F151" s="193"/>
      <c r="G151" s="169"/>
      <c r="I151" s="169"/>
      <c r="K151" s="169"/>
      <c r="M151" s="169"/>
      <c r="O151" s="169"/>
      <c r="T151" s="169"/>
      <c r="U151" s="169"/>
      <c r="V151" s="169"/>
      <c r="W151" s="169"/>
      <c r="X151" s="169"/>
      <c r="Y151" s="169"/>
      <c r="Z151" s="169"/>
      <c r="AA151" s="169"/>
      <c r="AB151" s="169"/>
      <c r="AC151" s="169"/>
      <c r="AD151" s="169"/>
      <c r="AE151" s="169"/>
      <c r="AF151" s="169"/>
      <c r="AG151" s="169"/>
      <c r="AH151" s="169"/>
      <c r="AI151" s="169"/>
      <c r="AJ151" s="169"/>
      <c r="AK151" s="169"/>
      <c r="AL151" s="169"/>
      <c r="AM151" s="169"/>
      <c r="AN151" s="169"/>
      <c r="AO151" s="169"/>
      <c r="AP151" s="169"/>
      <c r="AQ151" s="169"/>
      <c r="AR151" s="169"/>
      <c r="AS151" s="169"/>
      <c r="AT151" s="169"/>
      <c r="AU151" s="169"/>
      <c r="AV151" s="169"/>
      <c r="AW151" s="169"/>
      <c r="AX151" s="169"/>
      <c r="AY151" s="169"/>
      <c r="AZ151" s="169"/>
      <c r="BA151" s="169"/>
      <c r="BB151" s="169"/>
      <c r="BC151" s="169"/>
      <c r="BD151" s="194"/>
    </row>
    <row r="152" spans="1:56" s="171" customFormat="1" x14ac:dyDescent="0.25">
      <c r="A152" s="169"/>
      <c r="B152" s="192"/>
      <c r="C152" s="169"/>
      <c r="D152" s="169"/>
      <c r="E152" s="169"/>
      <c r="F152" s="193"/>
      <c r="G152" s="169"/>
      <c r="I152" s="169"/>
      <c r="K152" s="169"/>
      <c r="M152" s="169"/>
      <c r="O152" s="169"/>
      <c r="T152" s="169"/>
      <c r="U152" s="169"/>
      <c r="V152" s="169"/>
      <c r="W152" s="169"/>
      <c r="X152" s="169"/>
      <c r="Y152" s="169"/>
      <c r="Z152" s="169"/>
      <c r="AA152" s="169"/>
      <c r="AB152" s="169"/>
      <c r="AC152" s="169"/>
      <c r="AD152" s="169"/>
      <c r="AE152" s="169"/>
      <c r="AF152" s="169"/>
      <c r="AG152" s="169"/>
      <c r="AH152" s="169"/>
      <c r="AI152" s="169"/>
      <c r="AJ152" s="169"/>
      <c r="AK152" s="169"/>
      <c r="AL152" s="169"/>
      <c r="AM152" s="169"/>
      <c r="AN152" s="169"/>
      <c r="AO152" s="169"/>
      <c r="AP152" s="169"/>
      <c r="AQ152" s="169"/>
      <c r="AR152" s="169"/>
      <c r="AS152" s="169"/>
      <c r="AT152" s="169"/>
      <c r="AU152" s="169"/>
      <c r="AV152" s="169"/>
      <c r="AW152" s="169"/>
      <c r="AX152" s="169"/>
      <c r="AY152" s="169"/>
      <c r="AZ152" s="169"/>
      <c r="BA152" s="169"/>
      <c r="BB152" s="169"/>
      <c r="BC152" s="169"/>
      <c r="BD152" s="194"/>
    </row>
    <row r="153" spans="1:56" s="171" customFormat="1" x14ac:dyDescent="0.25">
      <c r="A153" s="169"/>
      <c r="B153" s="192"/>
      <c r="C153" s="169"/>
      <c r="D153" s="169"/>
      <c r="E153" s="169"/>
      <c r="F153" s="193"/>
      <c r="G153" s="169"/>
      <c r="I153" s="169"/>
      <c r="K153" s="169"/>
      <c r="M153" s="169"/>
      <c r="O153" s="169"/>
      <c r="T153" s="169"/>
      <c r="U153" s="169"/>
      <c r="V153" s="169"/>
      <c r="W153" s="169"/>
      <c r="X153" s="169"/>
      <c r="Y153" s="169"/>
      <c r="Z153" s="169"/>
      <c r="AA153" s="169"/>
      <c r="AB153" s="169"/>
      <c r="AC153" s="169"/>
      <c r="AD153" s="169"/>
      <c r="AE153" s="169"/>
      <c r="AF153" s="169"/>
      <c r="AG153" s="169"/>
      <c r="AH153" s="169"/>
      <c r="AI153" s="169"/>
      <c r="AJ153" s="169"/>
      <c r="AK153" s="169"/>
      <c r="AL153" s="169"/>
      <c r="AM153" s="169"/>
      <c r="AN153" s="169"/>
      <c r="AO153" s="169"/>
      <c r="AP153" s="169"/>
      <c r="AQ153" s="169"/>
      <c r="AR153" s="169"/>
      <c r="AS153" s="169"/>
      <c r="AT153" s="169"/>
      <c r="AU153" s="169"/>
      <c r="AV153" s="169"/>
      <c r="AW153" s="169"/>
      <c r="AX153" s="169"/>
      <c r="AY153" s="169"/>
      <c r="AZ153" s="169"/>
      <c r="BA153" s="169"/>
      <c r="BB153" s="169"/>
      <c r="BC153" s="169"/>
      <c r="BD153" s="194"/>
    </row>
    <row r="154" spans="1:56" s="171" customFormat="1" x14ac:dyDescent="0.25">
      <c r="A154" s="169"/>
      <c r="B154" s="192"/>
      <c r="C154" s="169"/>
      <c r="D154" s="169"/>
      <c r="E154" s="169"/>
      <c r="F154" s="193"/>
      <c r="G154" s="169"/>
      <c r="I154" s="169"/>
      <c r="K154" s="169"/>
      <c r="M154" s="169"/>
      <c r="O154" s="169"/>
      <c r="T154" s="169"/>
      <c r="U154" s="169"/>
      <c r="V154" s="169"/>
      <c r="W154" s="169"/>
      <c r="X154" s="169"/>
      <c r="Y154" s="169"/>
      <c r="Z154" s="169"/>
      <c r="AA154" s="169"/>
      <c r="AB154" s="169"/>
      <c r="AC154" s="169"/>
      <c r="AD154" s="169"/>
      <c r="AE154" s="169"/>
      <c r="AF154" s="169"/>
      <c r="AG154" s="169"/>
      <c r="AH154" s="169"/>
      <c r="AI154" s="169"/>
      <c r="AJ154" s="169"/>
      <c r="AK154" s="169"/>
      <c r="AL154" s="169"/>
      <c r="AM154" s="169"/>
      <c r="AN154" s="169"/>
      <c r="AO154" s="169"/>
      <c r="AP154" s="169"/>
      <c r="AQ154" s="169"/>
      <c r="AR154" s="169"/>
      <c r="AS154" s="169"/>
      <c r="AT154" s="169"/>
      <c r="AU154" s="169"/>
      <c r="AV154" s="169"/>
      <c r="AW154" s="169"/>
      <c r="AX154" s="169"/>
      <c r="AY154" s="169"/>
      <c r="AZ154" s="169"/>
      <c r="BA154" s="169"/>
      <c r="BB154" s="169"/>
      <c r="BC154" s="169"/>
      <c r="BD154" s="194"/>
    </row>
    <row r="155" spans="1:56" s="171" customFormat="1" x14ac:dyDescent="0.25">
      <c r="A155" s="169"/>
      <c r="B155" s="192"/>
      <c r="C155" s="169"/>
      <c r="D155" s="169"/>
      <c r="E155" s="169"/>
      <c r="F155" s="193"/>
      <c r="G155" s="169"/>
      <c r="I155" s="169"/>
      <c r="K155" s="169"/>
      <c r="M155" s="169"/>
      <c r="O155" s="169"/>
      <c r="T155" s="169"/>
      <c r="U155" s="169"/>
      <c r="V155" s="169"/>
      <c r="W155" s="169"/>
      <c r="X155" s="169"/>
      <c r="Y155" s="169"/>
      <c r="Z155" s="169"/>
      <c r="AA155" s="169"/>
      <c r="AB155" s="169"/>
      <c r="AC155" s="169"/>
      <c r="AD155" s="169"/>
      <c r="AE155" s="169"/>
      <c r="AF155" s="169"/>
      <c r="AG155" s="169"/>
      <c r="AH155" s="169"/>
      <c r="AI155" s="169"/>
      <c r="AJ155" s="169"/>
      <c r="AK155" s="169"/>
      <c r="AL155" s="169"/>
      <c r="AM155" s="169"/>
      <c r="AN155" s="169"/>
      <c r="AO155" s="169"/>
      <c r="AP155" s="169"/>
      <c r="AQ155" s="169"/>
      <c r="AR155" s="169"/>
      <c r="AS155" s="169"/>
      <c r="AT155" s="169"/>
      <c r="AU155" s="169"/>
      <c r="AV155" s="169"/>
      <c r="AW155" s="169"/>
      <c r="AX155" s="169"/>
      <c r="AY155" s="169"/>
      <c r="AZ155" s="169"/>
      <c r="BA155" s="169"/>
      <c r="BB155" s="169"/>
      <c r="BC155" s="169"/>
      <c r="BD155" s="194"/>
    </row>
    <row r="156" spans="1:56" s="171" customFormat="1" x14ac:dyDescent="0.25">
      <c r="A156" s="169"/>
      <c r="B156" s="192"/>
      <c r="C156" s="169"/>
      <c r="D156" s="169"/>
      <c r="E156" s="169"/>
      <c r="F156" s="193"/>
      <c r="G156" s="169"/>
      <c r="I156" s="169"/>
      <c r="K156" s="169"/>
      <c r="M156" s="169"/>
      <c r="O156" s="169"/>
      <c r="T156" s="169"/>
      <c r="U156" s="169"/>
      <c r="V156" s="169"/>
      <c r="W156" s="169"/>
      <c r="X156" s="169"/>
      <c r="Y156" s="169"/>
      <c r="Z156" s="169"/>
      <c r="AA156" s="169"/>
      <c r="AB156" s="169"/>
      <c r="AC156" s="169"/>
      <c r="AD156" s="169"/>
      <c r="AE156" s="169"/>
      <c r="AF156" s="169"/>
      <c r="AG156" s="169"/>
      <c r="AH156" s="169"/>
      <c r="AI156" s="169"/>
      <c r="AJ156" s="169"/>
      <c r="AK156" s="169"/>
      <c r="AL156" s="169"/>
      <c r="AM156" s="169"/>
      <c r="AN156" s="169"/>
      <c r="AO156" s="169"/>
      <c r="AP156" s="169"/>
      <c r="AQ156" s="169"/>
      <c r="AR156" s="169"/>
      <c r="AS156" s="169"/>
      <c r="AT156" s="169"/>
      <c r="AU156" s="169"/>
      <c r="AV156" s="169"/>
      <c r="AW156" s="169"/>
      <c r="AX156" s="169"/>
      <c r="AY156" s="169"/>
      <c r="AZ156" s="169"/>
      <c r="BA156" s="169"/>
      <c r="BB156" s="169"/>
      <c r="BC156" s="169"/>
      <c r="BD156" s="194"/>
    </row>
    <row r="157" spans="1:56" s="171" customFormat="1" x14ac:dyDescent="0.25">
      <c r="A157" s="169"/>
      <c r="B157" s="192"/>
      <c r="C157" s="169"/>
      <c r="D157" s="169"/>
      <c r="E157" s="169"/>
      <c r="F157" s="193"/>
      <c r="G157" s="169"/>
      <c r="I157" s="169"/>
      <c r="K157" s="169"/>
      <c r="M157" s="169"/>
      <c r="O157" s="169"/>
      <c r="T157" s="169"/>
      <c r="U157" s="169"/>
      <c r="V157" s="169"/>
      <c r="W157" s="169"/>
      <c r="X157" s="169"/>
      <c r="Y157" s="169"/>
      <c r="Z157" s="169"/>
      <c r="AA157" s="169"/>
      <c r="AB157" s="169"/>
      <c r="AC157" s="169"/>
      <c r="AD157" s="169"/>
      <c r="AE157" s="169"/>
      <c r="AF157" s="169"/>
      <c r="AG157" s="169"/>
      <c r="AH157" s="169"/>
      <c r="AI157" s="169"/>
      <c r="AJ157" s="169"/>
      <c r="AK157" s="169"/>
      <c r="AL157" s="169"/>
      <c r="AM157" s="169"/>
      <c r="AN157" s="169"/>
      <c r="AO157" s="169"/>
      <c r="AP157" s="169"/>
      <c r="AQ157" s="169"/>
      <c r="AR157" s="169"/>
      <c r="AS157" s="169"/>
      <c r="AT157" s="169"/>
      <c r="AU157" s="169"/>
      <c r="AV157" s="169"/>
      <c r="AW157" s="169"/>
      <c r="AX157" s="169"/>
      <c r="AY157" s="169"/>
      <c r="AZ157" s="169"/>
      <c r="BA157" s="169"/>
      <c r="BB157" s="169"/>
      <c r="BC157" s="169"/>
      <c r="BD157" s="194"/>
    </row>
    <row r="158" spans="1:56" s="171" customFormat="1" x14ac:dyDescent="0.25">
      <c r="A158" s="169"/>
      <c r="B158" s="192"/>
      <c r="C158" s="169"/>
      <c r="D158" s="169"/>
      <c r="E158" s="169"/>
      <c r="F158" s="193"/>
      <c r="G158" s="169"/>
      <c r="I158" s="169"/>
      <c r="K158" s="169"/>
      <c r="M158" s="169"/>
      <c r="O158" s="169"/>
      <c r="T158" s="169"/>
      <c r="U158" s="169"/>
      <c r="V158" s="169"/>
      <c r="W158" s="169"/>
      <c r="X158" s="169"/>
      <c r="Y158" s="169"/>
      <c r="Z158" s="169"/>
      <c r="AA158" s="169"/>
      <c r="AB158" s="169"/>
      <c r="AC158" s="169"/>
      <c r="AD158" s="169"/>
      <c r="AE158" s="169"/>
      <c r="AF158" s="169"/>
      <c r="AG158" s="169"/>
      <c r="AH158" s="169"/>
      <c r="AI158" s="169"/>
      <c r="AJ158" s="169"/>
      <c r="AK158" s="169"/>
      <c r="AL158" s="169"/>
      <c r="AM158" s="169"/>
      <c r="AN158" s="169"/>
      <c r="AO158" s="169"/>
      <c r="AP158" s="169"/>
      <c r="AQ158" s="169"/>
      <c r="AR158" s="169"/>
      <c r="AS158" s="169"/>
      <c r="AT158" s="169"/>
      <c r="AU158" s="169"/>
      <c r="AV158" s="169"/>
      <c r="AW158" s="169"/>
      <c r="AX158" s="169"/>
      <c r="AY158" s="169"/>
      <c r="AZ158" s="169"/>
      <c r="BA158" s="169"/>
      <c r="BB158" s="169"/>
      <c r="BC158" s="169"/>
      <c r="BD158" s="194"/>
    </row>
    <row r="159" spans="1:56" s="171" customFormat="1" x14ac:dyDescent="0.25">
      <c r="A159" s="169"/>
      <c r="B159" s="192"/>
      <c r="C159" s="169"/>
      <c r="D159" s="169"/>
      <c r="E159" s="169"/>
      <c r="F159" s="193"/>
      <c r="G159" s="169"/>
      <c r="I159" s="169"/>
      <c r="K159" s="169"/>
      <c r="M159" s="169"/>
      <c r="O159" s="169"/>
      <c r="T159" s="169"/>
      <c r="U159" s="169"/>
      <c r="V159" s="169"/>
      <c r="W159" s="169"/>
      <c r="X159" s="169"/>
      <c r="Y159" s="169"/>
      <c r="Z159" s="169"/>
      <c r="AA159" s="169"/>
      <c r="AB159" s="169"/>
      <c r="AC159" s="169"/>
      <c r="AD159" s="169"/>
      <c r="AE159" s="169"/>
      <c r="AF159" s="169"/>
      <c r="AG159" s="169"/>
      <c r="AH159" s="169"/>
      <c r="AI159" s="169"/>
      <c r="AJ159" s="169"/>
      <c r="AK159" s="169"/>
      <c r="AL159" s="169"/>
      <c r="AM159" s="169"/>
      <c r="AN159" s="169"/>
      <c r="AO159" s="169"/>
      <c r="AP159" s="169"/>
      <c r="AQ159" s="169"/>
      <c r="AR159" s="169"/>
      <c r="AS159" s="169"/>
      <c r="AT159" s="169"/>
      <c r="AU159" s="169"/>
      <c r="AV159" s="169"/>
      <c r="AW159" s="169"/>
      <c r="AX159" s="169"/>
      <c r="AY159" s="169"/>
      <c r="AZ159" s="169"/>
      <c r="BA159" s="169"/>
      <c r="BB159" s="169"/>
      <c r="BC159" s="169"/>
      <c r="BD159" s="194"/>
    </row>
    <row r="160" spans="1:56" s="171" customFormat="1" x14ac:dyDescent="0.25">
      <c r="A160" s="169"/>
      <c r="B160" s="192"/>
      <c r="C160" s="169"/>
      <c r="D160" s="169"/>
      <c r="E160" s="169"/>
      <c r="F160" s="193"/>
      <c r="G160" s="169"/>
      <c r="I160" s="169"/>
      <c r="K160" s="169"/>
      <c r="M160" s="169"/>
      <c r="O160" s="169"/>
      <c r="T160" s="169"/>
      <c r="U160" s="169"/>
      <c r="V160" s="169"/>
      <c r="W160" s="169"/>
      <c r="X160" s="169"/>
      <c r="Y160" s="169"/>
      <c r="Z160" s="169"/>
      <c r="AA160" s="169"/>
      <c r="AB160" s="169"/>
      <c r="AC160" s="169"/>
      <c r="AD160" s="169"/>
      <c r="AE160" s="169"/>
      <c r="AF160" s="169"/>
      <c r="AG160" s="169"/>
      <c r="AH160" s="169"/>
      <c r="AI160" s="169"/>
      <c r="AJ160" s="169"/>
      <c r="AK160" s="169"/>
      <c r="AL160" s="169"/>
      <c r="AM160" s="169"/>
      <c r="AN160" s="169"/>
      <c r="AO160" s="169"/>
      <c r="AP160" s="169"/>
      <c r="AQ160" s="169"/>
      <c r="AR160" s="169"/>
      <c r="AS160" s="169"/>
      <c r="AT160" s="169"/>
      <c r="AU160" s="169"/>
      <c r="AV160" s="169"/>
      <c r="AW160" s="169"/>
      <c r="AX160" s="169"/>
      <c r="AY160" s="169"/>
      <c r="AZ160" s="169"/>
      <c r="BA160" s="169"/>
      <c r="BB160" s="169"/>
      <c r="BC160" s="169"/>
      <c r="BD160" s="194"/>
    </row>
    <row r="161" spans="1:56" s="171" customFormat="1" x14ac:dyDescent="0.25">
      <c r="A161" s="169"/>
      <c r="B161" s="192"/>
      <c r="C161" s="169"/>
      <c r="D161" s="169"/>
      <c r="E161" s="169"/>
      <c r="F161" s="193"/>
      <c r="G161" s="169"/>
      <c r="I161" s="169"/>
      <c r="K161" s="169"/>
      <c r="M161" s="169"/>
      <c r="O161" s="169"/>
      <c r="T161" s="169"/>
      <c r="U161" s="169"/>
      <c r="V161" s="169"/>
      <c r="W161" s="169"/>
      <c r="X161" s="169"/>
      <c r="Y161" s="169"/>
      <c r="Z161" s="169"/>
      <c r="AA161" s="169"/>
      <c r="AB161" s="169"/>
      <c r="AC161" s="169"/>
      <c r="AD161" s="169"/>
      <c r="AE161" s="169"/>
      <c r="AF161" s="169"/>
      <c r="AG161" s="169"/>
      <c r="AH161" s="169"/>
      <c r="AI161" s="169"/>
      <c r="AJ161" s="169"/>
      <c r="AK161" s="169"/>
      <c r="AL161" s="169"/>
      <c r="AM161" s="169"/>
      <c r="AN161" s="169"/>
      <c r="AO161" s="169"/>
      <c r="AP161" s="169"/>
      <c r="AQ161" s="169"/>
      <c r="AR161" s="169"/>
      <c r="AS161" s="169"/>
      <c r="AT161" s="169"/>
      <c r="AU161" s="169"/>
      <c r="AV161" s="169"/>
      <c r="AW161" s="169"/>
      <c r="AX161" s="169"/>
      <c r="AY161" s="169"/>
      <c r="AZ161" s="169"/>
      <c r="BA161" s="169"/>
      <c r="BB161" s="169"/>
      <c r="BC161" s="169"/>
      <c r="BD161" s="194"/>
    </row>
    <row r="162" spans="1:56" s="171" customFormat="1" x14ac:dyDescent="0.25">
      <c r="A162" s="169"/>
      <c r="B162" s="192"/>
      <c r="C162" s="169"/>
      <c r="D162" s="169"/>
      <c r="E162" s="169"/>
      <c r="F162" s="193"/>
      <c r="G162" s="169"/>
      <c r="I162" s="169"/>
      <c r="K162" s="169"/>
      <c r="M162" s="169"/>
      <c r="O162" s="169"/>
      <c r="T162" s="169"/>
      <c r="U162" s="169"/>
      <c r="V162" s="169"/>
      <c r="W162" s="169"/>
      <c r="X162" s="169"/>
      <c r="Y162" s="169"/>
      <c r="Z162" s="169"/>
      <c r="AA162" s="169"/>
      <c r="AB162" s="169"/>
      <c r="AC162" s="169"/>
      <c r="AD162" s="169"/>
      <c r="AE162" s="169"/>
      <c r="AF162" s="169"/>
      <c r="AG162" s="169"/>
      <c r="AH162" s="169"/>
      <c r="AI162" s="169"/>
      <c r="AJ162" s="169"/>
      <c r="AK162" s="169"/>
      <c r="AL162" s="169"/>
      <c r="AM162" s="169"/>
      <c r="AN162" s="169"/>
      <c r="AO162" s="169"/>
      <c r="AP162" s="169"/>
      <c r="AQ162" s="169"/>
      <c r="AR162" s="169"/>
      <c r="AS162" s="169"/>
      <c r="AT162" s="169"/>
      <c r="AU162" s="169"/>
      <c r="AV162" s="169"/>
      <c r="AW162" s="169"/>
      <c r="AX162" s="169"/>
      <c r="AY162" s="169"/>
      <c r="AZ162" s="169"/>
      <c r="BA162" s="169"/>
      <c r="BB162" s="169"/>
      <c r="BC162" s="169"/>
      <c r="BD162" s="194"/>
    </row>
    <row r="163" spans="1:56" s="171" customFormat="1" x14ac:dyDescent="0.25">
      <c r="A163" s="169"/>
      <c r="B163" s="192"/>
      <c r="C163" s="169"/>
      <c r="D163" s="169"/>
      <c r="E163" s="169"/>
      <c r="F163" s="193"/>
      <c r="G163" s="169"/>
      <c r="I163" s="169"/>
      <c r="K163" s="169"/>
      <c r="M163" s="169"/>
      <c r="O163" s="169"/>
      <c r="T163" s="169"/>
      <c r="U163" s="169"/>
      <c r="V163" s="169"/>
      <c r="W163" s="169"/>
      <c r="X163" s="169"/>
      <c r="Y163" s="169"/>
      <c r="Z163" s="169"/>
      <c r="AA163" s="169"/>
      <c r="AB163" s="169"/>
      <c r="AC163" s="169"/>
      <c r="AD163" s="169"/>
      <c r="AE163" s="169"/>
      <c r="AF163" s="169"/>
      <c r="AG163" s="169"/>
      <c r="AH163" s="169"/>
      <c r="AI163" s="169"/>
      <c r="AJ163" s="169"/>
      <c r="AK163" s="169"/>
      <c r="AL163" s="169"/>
      <c r="AM163" s="169"/>
      <c r="AN163" s="169"/>
      <c r="AO163" s="169"/>
      <c r="AP163" s="169"/>
      <c r="AQ163" s="169"/>
      <c r="AR163" s="169"/>
      <c r="AS163" s="169"/>
      <c r="AT163" s="169"/>
      <c r="AU163" s="169"/>
      <c r="AV163" s="169"/>
      <c r="AW163" s="169"/>
      <c r="AX163" s="169"/>
      <c r="AY163" s="169"/>
      <c r="AZ163" s="169"/>
      <c r="BA163" s="169"/>
      <c r="BB163" s="169"/>
      <c r="BC163" s="169"/>
      <c r="BD163" s="194"/>
    </row>
    <row r="164" spans="1:56" s="171" customFormat="1" x14ac:dyDescent="0.25">
      <c r="A164" s="169"/>
      <c r="B164" s="192"/>
      <c r="C164" s="169"/>
      <c r="D164" s="169"/>
      <c r="E164" s="169"/>
      <c r="F164" s="193"/>
      <c r="G164" s="169"/>
      <c r="I164" s="169"/>
      <c r="K164" s="169"/>
      <c r="M164" s="169"/>
      <c r="O164" s="169"/>
      <c r="T164" s="169"/>
      <c r="U164" s="169"/>
      <c r="V164" s="169"/>
      <c r="W164" s="169"/>
      <c r="X164" s="169"/>
      <c r="Y164" s="169"/>
      <c r="Z164" s="169"/>
      <c r="AA164" s="169"/>
      <c r="AB164" s="169"/>
      <c r="AC164" s="169"/>
      <c r="AD164" s="169"/>
      <c r="AE164" s="169"/>
      <c r="AF164" s="169"/>
      <c r="AG164" s="169"/>
      <c r="AH164" s="169"/>
      <c r="AI164" s="169"/>
      <c r="AJ164" s="169"/>
      <c r="AK164" s="169"/>
      <c r="AL164" s="169"/>
      <c r="AM164" s="169"/>
      <c r="AN164" s="169"/>
      <c r="AO164" s="169"/>
      <c r="AP164" s="169"/>
      <c r="AQ164" s="169"/>
      <c r="AR164" s="169"/>
      <c r="AS164" s="169"/>
      <c r="AT164" s="169"/>
      <c r="AU164" s="169"/>
      <c r="AV164" s="169"/>
      <c r="AW164" s="169"/>
      <c r="AX164" s="169"/>
      <c r="AY164" s="169"/>
      <c r="AZ164" s="169"/>
      <c r="BA164" s="169"/>
      <c r="BB164" s="169"/>
      <c r="BC164" s="169"/>
      <c r="BD164" s="194"/>
    </row>
    <row r="165" spans="1:56" s="171" customFormat="1" x14ac:dyDescent="0.25">
      <c r="A165" s="169"/>
      <c r="B165" s="192"/>
      <c r="C165" s="169"/>
      <c r="D165" s="169"/>
      <c r="E165" s="169"/>
      <c r="F165" s="193"/>
      <c r="G165" s="169"/>
      <c r="I165" s="169"/>
      <c r="K165" s="169"/>
      <c r="M165" s="169"/>
      <c r="O165" s="169"/>
      <c r="T165" s="169"/>
      <c r="U165" s="169"/>
      <c r="V165" s="169"/>
      <c r="W165" s="169"/>
      <c r="X165" s="169"/>
      <c r="Y165" s="169"/>
      <c r="Z165" s="169"/>
      <c r="AA165" s="169"/>
      <c r="AB165" s="169"/>
      <c r="AC165" s="169"/>
      <c r="AD165" s="169"/>
      <c r="AE165" s="169"/>
      <c r="AF165" s="169"/>
      <c r="AG165" s="169"/>
      <c r="AH165" s="169"/>
      <c r="AI165" s="169"/>
      <c r="AJ165" s="169"/>
      <c r="AK165" s="169"/>
      <c r="AL165" s="169"/>
      <c r="AM165" s="169"/>
      <c r="AN165" s="169"/>
      <c r="AO165" s="169"/>
      <c r="AP165" s="169"/>
      <c r="AQ165" s="169"/>
      <c r="AR165" s="169"/>
      <c r="AS165" s="169"/>
      <c r="AT165" s="169"/>
      <c r="AU165" s="169"/>
      <c r="AV165" s="169"/>
      <c r="AW165" s="169"/>
      <c r="AX165" s="169"/>
      <c r="AY165" s="169"/>
      <c r="AZ165" s="169"/>
      <c r="BA165" s="169"/>
      <c r="BB165" s="169"/>
      <c r="BC165" s="169"/>
      <c r="BD165" s="194"/>
    </row>
    <row r="166" spans="1:56" s="171" customFormat="1" x14ac:dyDescent="0.25">
      <c r="A166" s="169"/>
      <c r="B166" s="192"/>
      <c r="C166" s="169"/>
      <c r="D166" s="169"/>
      <c r="E166" s="169"/>
      <c r="F166" s="193"/>
      <c r="G166" s="169"/>
      <c r="I166" s="169"/>
      <c r="K166" s="169"/>
      <c r="M166" s="169"/>
      <c r="O166" s="169"/>
      <c r="T166" s="169"/>
      <c r="U166" s="169"/>
      <c r="V166" s="169"/>
      <c r="W166" s="169"/>
      <c r="X166" s="169"/>
      <c r="Y166" s="169"/>
      <c r="Z166" s="169"/>
      <c r="AA166" s="169"/>
      <c r="AB166" s="169"/>
      <c r="AC166" s="169"/>
      <c r="AD166" s="169"/>
      <c r="AE166" s="169"/>
      <c r="AF166" s="169"/>
      <c r="AG166" s="169"/>
      <c r="AH166" s="169"/>
      <c r="AI166" s="169"/>
      <c r="AJ166" s="169"/>
      <c r="AK166" s="169"/>
      <c r="AL166" s="169"/>
      <c r="AM166" s="169"/>
      <c r="AN166" s="169"/>
      <c r="AO166" s="169"/>
      <c r="AP166" s="169"/>
      <c r="AQ166" s="169"/>
      <c r="AR166" s="169"/>
      <c r="AS166" s="169"/>
      <c r="AT166" s="169"/>
      <c r="AU166" s="169"/>
      <c r="AV166" s="169"/>
      <c r="AW166" s="169"/>
      <c r="AX166" s="169"/>
      <c r="AY166" s="169"/>
      <c r="AZ166" s="169"/>
      <c r="BA166" s="169"/>
      <c r="BB166" s="169"/>
      <c r="BC166" s="169"/>
      <c r="BD166" s="194"/>
    </row>
    <row r="167" spans="1:56" s="171" customFormat="1" x14ac:dyDescent="0.25">
      <c r="A167" s="169"/>
      <c r="B167" s="192"/>
      <c r="C167" s="169"/>
      <c r="D167" s="169"/>
      <c r="E167" s="169"/>
      <c r="F167" s="193"/>
      <c r="G167" s="169"/>
      <c r="I167" s="169"/>
      <c r="K167" s="169"/>
      <c r="M167" s="169"/>
      <c r="O167" s="169"/>
      <c r="T167" s="169"/>
      <c r="U167" s="169"/>
      <c r="V167" s="169"/>
      <c r="W167" s="169"/>
      <c r="X167" s="169"/>
      <c r="Y167" s="169"/>
      <c r="Z167" s="169"/>
      <c r="AA167" s="169"/>
      <c r="AB167" s="169"/>
      <c r="AC167" s="169"/>
      <c r="AD167" s="169"/>
      <c r="AE167" s="169"/>
      <c r="AF167" s="169"/>
      <c r="AG167" s="169"/>
      <c r="AH167" s="169"/>
      <c r="AI167" s="169"/>
      <c r="AJ167" s="169"/>
      <c r="AK167" s="169"/>
      <c r="AL167" s="169"/>
      <c r="AM167" s="169"/>
      <c r="AN167" s="169"/>
      <c r="AO167" s="169"/>
      <c r="AP167" s="169"/>
      <c r="AQ167" s="169"/>
      <c r="AR167" s="169"/>
      <c r="AS167" s="169"/>
      <c r="AT167" s="169"/>
      <c r="AU167" s="169"/>
      <c r="AV167" s="169"/>
      <c r="AW167" s="169"/>
      <c r="AX167" s="169"/>
      <c r="AY167" s="169"/>
      <c r="AZ167" s="169"/>
      <c r="BA167" s="169"/>
      <c r="BB167" s="169"/>
      <c r="BC167" s="169"/>
      <c r="BD167" s="194"/>
    </row>
    <row r="168" spans="1:56" s="171" customFormat="1" x14ac:dyDescent="0.25">
      <c r="A168" s="169"/>
      <c r="B168" s="192"/>
      <c r="C168" s="169"/>
      <c r="D168" s="169"/>
      <c r="E168" s="169"/>
      <c r="F168" s="193"/>
      <c r="G168" s="169"/>
      <c r="I168" s="169"/>
      <c r="K168" s="169"/>
      <c r="M168" s="169"/>
      <c r="O168" s="169"/>
      <c r="T168" s="169"/>
      <c r="U168" s="169"/>
      <c r="V168" s="169"/>
      <c r="W168" s="169"/>
      <c r="X168" s="169"/>
      <c r="Y168" s="169"/>
      <c r="Z168" s="169"/>
      <c r="AA168" s="169"/>
      <c r="AB168" s="169"/>
      <c r="AC168" s="169"/>
      <c r="AD168" s="169"/>
      <c r="AE168" s="169"/>
      <c r="AF168" s="169"/>
      <c r="AG168" s="169"/>
      <c r="AH168" s="169"/>
      <c r="AI168" s="169"/>
      <c r="AJ168" s="169"/>
      <c r="AK168" s="169"/>
      <c r="AL168" s="169"/>
      <c r="AM168" s="169"/>
      <c r="AN168" s="169"/>
      <c r="AO168" s="169"/>
      <c r="AP168" s="169"/>
      <c r="AQ168" s="169"/>
      <c r="AR168" s="169"/>
      <c r="AS168" s="169"/>
      <c r="AT168" s="169"/>
      <c r="AU168" s="169"/>
      <c r="AV168" s="169"/>
      <c r="AW168" s="169"/>
      <c r="AX168" s="169"/>
      <c r="AY168" s="169"/>
      <c r="AZ168" s="169"/>
      <c r="BA168" s="169"/>
      <c r="BB168" s="169"/>
      <c r="BC168" s="169"/>
      <c r="BD168" s="194"/>
    </row>
    <row r="169" spans="1:56" s="171" customFormat="1" x14ac:dyDescent="0.25">
      <c r="A169" s="169"/>
      <c r="B169" s="192"/>
      <c r="C169" s="169"/>
      <c r="D169" s="169"/>
      <c r="E169" s="169"/>
      <c r="F169" s="193"/>
      <c r="G169" s="169"/>
      <c r="I169" s="169"/>
      <c r="K169" s="169"/>
      <c r="M169" s="169"/>
      <c r="O169" s="169"/>
      <c r="T169" s="169"/>
      <c r="U169" s="169"/>
      <c r="V169" s="169"/>
      <c r="W169" s="169"/>
      <c r="X169" s="169"/>
      <c r="Y169" s="169"/>
      <c r="Z169" s="169"/>
      <c r="AA169" s="169"/>
      <c r="AB169" s="169"/>
      <c r="AC169" s="169"/>
      <c r="AD169" s="169"/>
      <c r="AE169" s="169"/>
      <c r="AF169" s="169"/>
      <c r="AG169" s="169"/>
      <c r="AH169" s="169"/>
      <c r="AI169" s="169"/>
      <c r="AJ169" s="169"/>
      <c r="AK169" s="169"/>
      <c r="AL169" s="169"/>
      <c r="AM169" s="169"/>
      <c r="AN169" s="169"/>
      <c r="AO169" s="169"/>
      <c r="AP169" s="169"/>
      <c r="AQ169" s="169"/>
      <c r="AR169" s="169"/>
      <c r="AS169" s="169"/>
      <c r="AT169" s="169"/>
      <c r="AU169" s="169"/>
      <c r="AV169" s="169"/>
      <c r="AW169" s="169"/>
      <c r="AX169" s="169"/>
      <c r="AY169" s="169"/>
      <c r="AZ169" s="169"/>
      <c r="BA169" s="169"/>
      <c r="BB169" s="169"/>
      <c r="BC169" s="169"/>
      <c r="BD169" s="194"/>
    </row>
    <row r="170" spans="1:56" s="171" customFormat="1" x14ac:dyDescent="0.25">
      <c r="A170" s="169"/>
      <c r="B170" s="192"/>
      <c r="C170" s="169"/>
      <c r="D170" s="169"/>
      <c r="E170" s="169"/>
      <c r="F170" s="193"/>
      <c r="G170" s="169"/>
      <c r="I170" s="169"/>
      <c r="K170" s="169"/>
      <c r="M170" s="169"/>
      <c r="O170" s="169"/>
      <c r="T170" s="169"/>
      <c r="U170" s="169"/>
      <c r="V170" s="169"/>
      <c r="W170" s="169"/>
      <c r="X170" s="169"/>
      <c r="Y170" s="169"/>
      <c r="Z170" s="169"/>
      <c r="AA170" s="169"/>
      <c r="AB170" s="169"/>
      <c r="AC170" s="169"/>
      <c r="AD170" s="169"/>
      <c r="AE170" s="169"/>
      <c r="AF170" s="169"/>
      <c r="AG170" s="169"/>
      <c r="AH170" s="169"/>
      <c r="AI170" s="169"/>
      <c r="AJ170" s="169"/>
      <c r="AK170" s="169"/>
      <c r="AL170" s="169"/>
      <c r="AM170" s="169"/>
      <c r="AN170" s="169"/>
      <c r="AO170" s="169"/>
      <c r="AP170" s="169"/>
      <c r="AQ170" s="169"/>
      <c r="AR170" s="169"/>
      <c r="AS170" s="169"/>
      <c r="AT170" s="169"/>
      <c r="AU170" s="169"/>
      <c r="AV170" s="169"/>
      <c r="AW170" s="169"/>
      <c r="AX170" s="169"/>
      <c r="AY170" s="169"/>
      <c r="AZ170" s="169"/>
      <c r="BA170" s="169"/>
      <c r="BB170" s="169"/>
      <c r="BC170" s="169"/>
      <c r="BD170" s="194"/>
    </row>
    <row r="171" spans="1:56" s="171" customFormat="1" x14ac:dyDescent="0.25">
      <c r="A171" s="169"/>
      <c r="B171" s="192"/>
      <c r="C171" s="169"/>
      <c r="D171" s="169"/>
      <c r="E171" s="169"/>
      <c r="F171" s="193"/>
      <c r="G171" s="169"/>
      <c r="I171" s="169"/>
      <c r="K171" s="169"/>
      <c r="M171" s="169"/>
      <c r="O171" s="169"/>
      <c r="T171" s="169"/>
      <c r="U171" s="169"/>
      <c r="V171" s="169"/>
      <c r="W171" s="169"/>
      <c r="X171" s="169"/>
      <c r="Y171" s="169"/>
      <c r="Z171" s="169"/>
      <c r="AA171" s="169"/>
      <c r="AB171" s="169"/>
      <c r="AC171" s="169"/>
      <c r="AD171" s="169"/>
      <c r="AE171" s="169"/>
      <c r="AF171" s="169"/>
      <c r="AG171" s="169"/>
      <c r="AH171" s="169"/>
      <c r="AI171" s="169"/>
      <c r="AJ171" s="169"/>
      <c r="AK171" s="169"/>
      <c r="AL171" s="169"/>
      <c r="AM171" s="169"/>
      <c r="AN171" s="169"/>
      <c r="AO171" s="169"/>
      <c r="AP171" s="169"/>
      <c r="AQ171" s="169"/>
      <c r="AR171" s="169"/>
      <c r="AS171" s="169"/>
      <c r="AT171" s="169"/>
      <c r="AU171" s="169"/>
      <c r="AV171" s="169"/>
      <c r="AW171" s="169"/>
      <c r="AX171" s="169"/>
      <c r="AY171" s="169"/>
      <c r="AZ171" s="169"/>
      <c r="BA171" s="169"/>
      <c r="BB171" s="169"/>
      <c r="BC171" s="169"/>
      <c r="BD171" s="194"/>
    </row>
    <row r="172" spans="1:56" s="171" customFormat="1" x14ac:dyDescent="0.25">
      <c r="A172" s="169"/>
      <c r="B172" s="192"/>
      <c r="C172" s="169"/>
      <c r="D172" s="169"/>
      <c r="E172" s="169"/>
      <c r="F172" s="193"/>
      <c r="G172" s="169"/>
      <c r="I172" s="169"/>
      <c r="K172" s="169"/>
      <c r="M172" s="169"/>
      <c r="O172" s="169"/>
      <c r="T172" s="169"/>
      <c r="U172" s="169"/>
      <c r="V172" s="169"/>
      <c r="W172" s="169"/>
      <c r="X172" s="169"/>
      <c r="Y172" s="169"/>
      <c r="Z172" s="169"/>
      <c r="AA172" s="169"/>
      <c r="AB172" s="169"/>
      <c r="AC172" s="169"/>
      <c r="AD172" s="169"/>
      <c r="AE172" s="169"/>
      <c r="AF172" s="169"/>
      <c r="AG172" s="169"/>
      <c r="AH172" s="169"/>
      <c r="AI172" s="169"/>
      <c r="AJ172" s="169"/>
      <c r="AK172" s="169"/>
      <c r="AL172" s="169"/>
      <c r="AM172" s="169"/>
      <c r="AN172" s="169"/>
      <c r="AO172" s="169"/>
      <c r="AP172" s="169"/>
      <c r="AQ172" s="169"/>
      <c r="AR172" s="169"/>
      <c r="AS172" s="169"/>
      <c r="AT172" s="169"/>
      <c r="AU172" s="169"/>
      <c r="AV172" s="169"/>
      <c r="AW172" s="169"/>
      <c r="AX172" s="169"/>
      <c r="AY172" s="169"/>
      <c r="AZ172" s="169"/>
      <c r="BA172" s="169"/>
      <c r="BB172" s="169"/>
      <c r="BC172" s="169"/>
      <c r="BD172" s="194"/>
    </row>
    <row r="173" spans="1:56" s="171" customFormat="1" x14ac:dyDescent="0.25">
      <c r="A173" s="169"/>
      <c r="B173" s="192"/>
      <c r="C173" s="169"/>
      <c r="D173" s="169"/>
      <c r="E173" s="169"/>
      <c r="F173" s="193"/>
      <c r="G173" s="169"/>
      <c r="I173" s="169"/>
      <c r="K173" s="169"/>
      <c r="M173" s="169"/>
      <c r="O173" s="169"/>
      <c r="T173" s="169"/>
      <c r="U173" s="169"/>
      <c r="V173" s="169"/>
      <c r="W173" s="169"/>
      <c r="X173" s="169"/>
      <c r="Y173" s="169"/>
      <c r="Z173" s="169"/>
      <c r="AA173" s="169"/>
      <c r="AB173" s="169"/>
      <c r="AC173" s="169"/>
      <c r="AD173" s="169"/>
      <c r="AE173" s="169"/>
      <c r="AF173" s="169"/>
      <c r="AG173" s="169"/>
      <c r="AH173" s="169"/>
      <c r="AI173" s="169"/>
      <c r="AJ173" s="169"/>
      <c r="AK173" s="169"/>
      <c r="AL173" s="169"/>
      <c r="AM173" s="169"/>
      <c r="AN173" s="169"/>
      <c r="AO173" s="169"/>
      <c r="AP173" s="169"/>
      <c r="AQ173" s="169"/>
      <c r="AR173" s="169"/>
      <c r="AS173" s="169"/>
      <c r="AT173" s="169"/>
      <c r="AU173" s="169"/>
      <c r="AV173" s="169"/>
      <c r="AW173" s="169"/>
      <c r="AX173" s="169"/>
      <c r="AY173" s="169"/>
      <c r="AZ173" s="169"/>
      <c r="BA173" s="169"/>
      <c r="BB173" s="169"/>
      <c r="BC173" s="169"/>
      <c r="BD173" s="194"/>
    </row>
    <row r="174" spans="1:56" s="171" customFormat="1" x14ac:dyDescent="0.25">
      <c r="A174" s="169"/>
      <c r="B174" s="192"/>
      <c r="C174" s="169"/>
      <c r="D174" s="169"/>
      <c r="E174" s="169"/>
      <c r="F174" s="193"/>
      <c r="G174" s="169"/>
      <c r="I174" s="169"/>
      <c r="K174" s="169"/>
      <c r="M174" s="169"/>
      <c r="O174" s="169"/>
      <c r="T174" s="169"/>
      <c r="U174" s="169"/>
      <c r="V174" s="169"/>
      <c r="W174" s="169"/>
      <c r="X174" s="169"/>
      <c r="Y174" s="169"/>
      <c r="Z174" s="169"/>
      <c r="AA174" s="169"/>
      <c r="AB174" s="169"/>
      <c r="AC174" s="169"/>
      <c r="AD174" s="169"/>
      <c r="AE174" s="169"/>
      <c r="AF174" s="169"/>
      <c r="AG174" s="169"/>
      <c r="AH174" s="169"/>
      <c r="AI174" s="169"/>
      <c r="AJ174" s="169"/>
      <c r="AK174" s="169"/>
      <c r="AL174" s="169"/>
      <c r="AM174" s="169"/>
      <c r="AN174" s="169"/>
      <c r="AO174" s="169"/>
      <c r="AP174" s="169"/>
      <c r="AQ174" s="169"/>
      <c r="AR174" s="169"/>
      <c r="AS174" s="169"/>
      <c r="AT174" s="169"/>
      <c r="AU174" s="169"/>
      <c r="AV174" s="169"/>
      <c r="AW174" s="169"/>
      <c r="AX174" s="169"/>
      <c r="AY174" s="169"/>
      <c r="AZ174" s="169"/>
      <c r="BA174" s="169"/>
      <c r="BB174" s="169"/>
      <c r="BC174" s="169"/>
      <c r="BD174" s="194"/>
    </row>
    <row r="175" spans="1:56" s="171" customFormat="1" x14ac:dyDescent="0.25">
      <c r="A175" s="169"/>
      <c r="B175" s="192"/>
      <c r="C175" s="169"/>
      <c r="D175" s="169"/>
      <c r="E175" s="169"/>
      <c r="F175" s="193"/>
      <c r="G175" s="169"/>
      <c r="I175" s="169"/>
      <c r="K175" s="169"/>
      <c r="M175" s="169"/>
      <c r="O175" s="169"/>
      <c r="T175" s="169"/>
      <c r="U175" s="169"/>
      <c r="V175" s="169"/>
      <c r="W175" s="169"/>
      <c r="X175" s="169"/>
      <c r="Y175" s="169"/>
      <c r="Z175" s="169"/>
      <c r="AA175" s="169"/>
      <c r="AB175" s="169"/>
      <c r="AC175" s="169"/>
      <c r="AD175" s="169"/>
      <c r="AE175" s="169"/>
      <c r="AF175" s="169"/>
      <c r="AG175" s="169"/>
      <c r="AH175" s="169"/>
      <c r="AI175" s="169"/>
      <c r="AJ175" s="169"/>
      <c r="AK175" s="169"/>
      <c r="AL175" s="169"/>
      <c r="AM175" s="169"/>
      <c r="AN175" s="169"/>
      <c r="AO175" s="169"/>
      <c r="AP175" s="169"/>
      <c r="AQ175" s="169"/>
      <c r="AR175" s="169"/>
      <c r="AS175" s="169"/>
      <c r="AT175" s="169"/>
      <c r="AU175" s="169"/>
      <c r="AV175" s="169"/>
      <c r="AW175" s="169"/>
      <c r="AX175" s="169"/>
      <c r="AY175" s="169"/>
      <c r="AZ175" s="169"/>
      <c r="BA175" s="169"/>
      <c r="BB175" s="169"/>
      <c r="BC175" s="169"/>
      <c r="BD175" s="194"/>
    </row>
    <row r="176" spans="1:56" s="171" customFormat="1" x14ac:dyDescent="0.25">
      <c r="A176" s="169"/>
      <c r="B176" s="192"/>
      <c r="C176" s="169"/>
      <c r="D176" s="169"/>
      <c r="E176" s="169"/>
      <c r="F176" s="193"/>
      <c r="G176" s="169"/>
      <c r="I176" s="169"/>
      <c r="K176" s="169"/>
      <c r="M176" s="169"/>
      <c r="O176" s="169"/>
      <c r="T176" s="169"/>
      <c r="U176" s="169"/>
      <c r="V176" s="169"/>
      <c r="W176" s="169"/>
      <c r="X176" s="169"/>
      <c r="Y176" s="169"/>
      <c r="Z176" s="169"/>
      <c r="AA176" s="169"/>
      <c r="AB176" s="169"/>
      <c r="AC176" s="169"/>
      <c r="AD176" s="169"/>
      <c r="AE176" s="169"/>
      <c r="AF176" s="169"/>
      <c r="AG176" s="169"/>
      <c r="AH176" s="169"/>
      <c r="AI176" s="169"/>
      <c r="AJ176" s="169"/>
      <c r="AK176" s="169"/>
      <c r="AL176" s="169"/>
      <c r="AM176" s="169"/>
      <c r="AN176" s="169"/>
      <c r="AO176" s="169"/>
      <c r="AP176" s="169"/>
      <c r="AQ176" s="169"/>
      <c r="AR176" s="169"/>
      <c r="AS176" s="169"/>
      <c r="AT176" s="169"/>
      <c r="AU176" s="169"/>
      <c r="AV176" s="169"/>
      <c r="AW176" s="169"/>
      <c r="AX176" s="169"/>
      <c r="AY176" s="169"/>
      <c r="AZ176" s="169"/>
      <c r="BA176" s="169"/>
      <c r="BB176" s="169"/>
      <c r="BC176" s="169"/>
      <c r="BD176" s="194"/>
    </row>
    <row r="177" spans="1:56" s="171" customFormat="1" x14ac:dyDescent="0.25">
      <c r="A177" s="169"/>
      <c r="B177" s="192"/>
      <c r="C177" s="169"/>
      <c r="D177" s="169"/>
      <c r="E177" s="169"/>
      <c r="F177" s="193"/>
      <c r="G177" s="169"/>
      <c r="I177" s="169"/>
      <c r="K177" s="169"/>
      <c r="M177" s="169"/>
      <c r="O177" s="169"/>
      <c r="T177" s="169"/>
      <c r="U177" s="169"/>
      <c r="V177" s="169"/>
      <c r="W177" s="169"/>
      <c r="X177" s="169"/>
      <c r="Y177" s="169"/>
      <c r="Z177" s="169"/>
      <c r="AA177" s="169"/>
      <c r="AB177" s="169"/>
      <c r="AC177" s="169"/>
      <c r="AD177" s="169"/>
      <c r="AE177" s="169"/>
      <c r="AF177" s="169"/>
      <c r="AG177" s="169"/>
      <c r="AH177" s="169"/>
      <c r="AI177" s="169"/>
      <c r="AJ177" s="169"/>
      <c r="AK177" s="169"/>
      <c r="AL177" s="169"/>
      <c r="AM177" s="169"/>
      <c r="AN177" s="169"/>
      <c r="AO177" s="169"/>
      <c r="AP177" s="169"/>
      <c r="AQ177" s="169"/>
      <c r="AR177" s="169"/>
      <c r="AS177" s="169"/>
      <c r="AT177" s="169"/>
      <c r="AU177" s="169"/>
      <c r="AV177" s="169"/>
      <c r="AW177" s="169"/>
      <c r="AX177" s="169"/>
      <c r="AY177" s="169"/>
      <c r="AZ177" s="169"/>
      <c r="BA177" s="169"/>
      <c r="BB177" s="169"/>
      <c r="BC177" s="169"/>
      <c r="BD177" s="194"/>
    </row>
    <row r="178" spans="1:56" s="171" customFormat="1" x14ac:dyDescent="0.25">
      <c r="A178" s="169"/>
      <c r="B178" s="192"/>
      <c r="C178" s="169"/>
      <c r="D178" s="169"/>
      <c r="E178" s="169"/>
      <c r="F178" s="193"/>
      <c r="G178" s="169"/>
      <c r="I178" s="169"/>
      <c r="K178" s="169"/>
      <c r="M178" s="169"/>
      <c r="O178" s="169"/>
      <c r="T178" s="169"/>
      <c r="U178" s="169"/>
      <c r="V178" s="169"/>
      <c r="W178" s="169"/>
      <c r="X178" s="169"/>
      <c r="Y178" s="169"/>
      <c r="Z178" s="169"/>
      <c r="AA178" s="169"/>
      <c r="AB178" s="169"/>
      <c r="AC178" s="169"/>
      <c r="AD178" s="169"/>
      <c r="AE178" s="169"/>
      <c r="AF178" s="169"/>
      <c r="AG178" s="169"/>
      <c r="AH178" s="169"/>
      <c r="AI178" s="169"/>
      <c r="AJ178" s="169"/>
      <c r="AK178" s="169"/>
      <c r="AL178" s="169"/>
      <c r="AM178" s="169"/>
      <c r="AN178" s="169"/>
      <c r="AO178" s="169"/>
      <c r="AP178" s="169"/>
      <c r="AQ178" s="169"/>
      <c r="AR178" s="169"/>
      <c r="AS178" s="169"/>
      <c r="AT178" s="169"/>
      <c r="AU178" s="169"/>
      <c r="AV178" s="169"/>
      <c r="AW178" s="169"/>
      <c r="AX178" s="169"/>
      <c r="AY178" s="169"/>
      <c r="AZ178" s="169"/>
      <c r="BA178" s="169"/>
      <c r="BB178" s="169"/>
      <c r="BC178" s="169"/>
      <c r="BD178" s="194"/>
    </row>
    <row r="179" spans="1:56" s="171" customFormat="1" x14ac:dyDescent="0.25">
      <c r="A179" s="169"/>
      <c r="B179" s="192"/>
      <c r="C179" s="169"/>
      <c r="D179" s="169"/>
      <c r="E179" s="169"/>
      <c r="F179" s="193"/>
      <c r="G179" s="169"/>
      <c r="I179" s="169"/>
      <c r="K179" s="169"/>
      <c r="M179" s="169"/>
      <c r="O179" s="169"/>
      <c r="T179" s="169"/>
      <c r="U179" s="169"/>
      <c r="V179" s="169"/>
      <c r="W179" s="169"/>
      <c r="X179" s="169"/>
      <c r="Y179" s="169"/>
      <c r="Z179" s="169"/>
      <c r="AA179" s="169"/>
      <c r="AB179" s="169"/>
      <c r="AC179" s="169"/>
      <c r="AD179" s="169"/>
      <c r="AE179" s="169"/>
      <c r="AF179" s="169"/>
      <c r="AG179" s="169"/>
      <c r="AH179" s="169"/>
      <c r="AI179" s="169"/>
      <c r="AJ179" s="169"/>
      <c r="AK179" s="169"/>
      <c r="AL179" s="169"/>
      <c r="AM179" s="169"/>
      <c r="AN179" s="169"/>
      <c r="AO179" s="169"/>
      <c r="AP179" s="169"/>
      <c r="AQ179" s="169"/>
      <c r="AR179" s="169"/>
      <c r="AS179" s="169"/>
      <c r="AT179" s="169"/>
      <c r="AU179" s="169"/>
      <c r="AV179" s="169"/>
      <c r="AW179" s="169"/>
      <c r="AX179" s="169"/>
      <c r="AY179" s="169"/>
      <c r="AZ179" s="169"/>
      <c r="BA179" s="169"/>
      <c r="BB179" s="169"/>
      <c r="BC179" s="169"/>
      <c r="BD179" s="194"/>
    </row>
    <row r="180" spans="1:56" s="171" customFormat="1" x14ac:dyDescent="0.25">
      <c r="A180" s="169"/>
      <c r="B180" s="192"/>
      <c r="C180" s="169"/>
      <c r="D180" s="169"/>
      <c r="E180" s="169"/>
      <c r="F180" s="193"/>
      <c r="G180" s="169"/>
      <c r="I180" s="169"/>
      <c r="K180" s="169"/>
      <c r="M180" s="169"/>
      <c r="O180" s="169"/>
      <c r="T180" s="169"/>
      <c r="U180" s="169"/>
      <c r="V180" s="169"/>
      <c r="W180" s="169"/>
      <c r="X180" s="169"/>
      <c r="Y180" s="169"/>
      <c r="Z180" s="169"/>
      <c r="AA180" s="169"/>
      <c r="AB180" s="169"/>
      <c r="AC180" s="169"/>
      <c r="AD180" s="169"/>
      <c r="AE180" s="169"/>
      <c r="AF180" s="169"/>
      <c r="AG180" s="169"/>
      <c r="AH180" s="169"/>
      <c r="AI180" s="169"/>
      <c r="AJ180" s="169"/>
      <c r="AK180" s="169"/>
      <c r="AL180" s="169"/>
      <c r="AM180" s="169"/>
      <c r="AN180" s="169"/>
      <c r="AO180" s="169"/>
      <c r="AP180" s="169"/>
      <c r="AQ180" s="169"/>
      <c r="AR180" s="169"/>
      <c r="AS180" s="169"/>
      <c r="AT180" s="169"/>
      <c r="AU180" s="169"/>
      <c r="AV180" s="169"/>
      <c r="AW180" s="169"/>
      <c r="AX180" s="169"/>
      <c r="AY180" s="169"/>
      <c r="AZ180" s="169"/>
      <c r="BA180" s="169"/>
      <c r="BB180" s="169"/>
      <c r="BC180" s="169"/>
      <c r="BD180" s="194"/>
    </row>
    <row r="181" spans="1:56" s="171" customFormat="1" x14ac:dyDescent="0.25">
      <c r="A181" s="169"/>
      <c r="B181" s="192"/>
      <c r="C181" s="169"/>
      <c r="D181" s="169"/>
      <c r="E181" s="169"/>
      <c r="F181" s="193"/>
      <c r="G181" s="169"/>
      <c r="I181" s="169"/>
      <c r="K181" s="169"/>
      <c r="M181" s="169"/>
      <c r="O181" s="169"/>
      <c r="T181" s="169"/>
      <c r="U181" s="169"/>
      <c r="V181" s="169"/>
      <c r="W181" s="169"/>
      <c r="X181" s="169"/>
      <c r="Y181" s="169"/>
      <c r="Z181" s="169"/>
      <c r="AA181" s="169"/>
      <c r="AB181" s="169"/>
      <c r="AC181" s="169"/>
      <c r="AD181" s="169"/>
      <c r="AE181" s="169"/>
      <c r="AF181" s="169"/>
      <c r="AG181" s="169"/>
      <c r="AH181" s="169"/>
      <c r="AI181" s="169"/>
      <c r="AJ181" s="169"/>
      <c r="AK181" s="169"/>
      <c r="AL181" s="169"/>
      <c r="AM181" s="169"/>
      <c r="AN181" s="169"/>
      <c r="AO181" s="169"/>
      <c r="AP181" s="169"/>
      <c r="AQ181" s="169"/>
      <c r="AR181" s="169"/>
      <c r="AS181" s="169"/>
      <c r="AT181" s="169"/>
      <c r="AU181" s="169"/>
      <c r="AV181" s="169"/>
      <c r="AW181" s="169"/>
      <c r="AX181" s="169"/>
      <c r="AY181" s="169"/>
      <c r="AZ181" s="169"/>
      <c r="BA181" s="169"/>
      <c r="BB181" s="169"/>
      <c r="BC181" s="169"/>
      <c r="BD181" s="194"/>
    </row>
    <row r="182" spans="1:56" s="171" customFormat="1" x14ac:dyDescent="0.25">
      <c r="A182" s="169"/>
      <c r="B182" s="192"/>
      <c r="C182" s="169"/>
      <c r="D182" s="169"/>
      <c r="E182" s="169"/>
      <c r="F182" s="193"/>
      <c r="G182" s="169"/>
      <c r="I182" s="169"/>
      <c r="K182" s="169"/>
      <c r="M182" s="169"/>
      <c r="O182" s="169"/>
      <c r="T182" s="169"/>
      <c r="U182" s="169"/>
      <c r="V182" s="169"/>
      <c r="W182" s="169"/>
      <c r="X182" s="169"/>
      <c r="Y182" s="169"/>
      <c r="Z182" s="169"/>
      <c r="AA182" s="169"/>
      <c r="AB182" s="169"/>
      <c r="AC182" s="169"/>
      <c r="AD182" s="169"/>
      <c r="AE182" s="169"/>
      <c r="AF182" s="169"/>
      <c r="AG182" s="169"/>
      <c r="AH182" s="169"/>
      <c r="AI182" s="169"/>
      <c r="AJ182" s="169"/>
      <c r="AK182" s="169"/>
      <c r="AL182" s="169"/>
      <c r="AM182" s="169"/>
      <c r="AN182" s="169"/>
      <c r="AO182" s="169"/>
      <c r="AP182" s="169"/>
      <c r="AQ182" s="169"/>
      <c r="AR182" s="169"/>
      <c r="AS182" s="169"/>
      <c r="AT182" s="169"/>
      <c r="AU182" s="169"/>
      <c r="AV182" s="169"/>
      <c r="AW182" s="169"/>
      <c r="AX182" s="169"/>
      <c r="AY182" s="169"/>
      <c r="AZ182" s="169"/>
      <c r="BA182" s="169"/>
      <c r="BB182" s="169"/>
      <c r="BC182" s="169"/>
      <c r="BD182" s="194"/>
    </row>
    <row r="183" spans="1:56" s="171" customFormat="1" x14ac:dyDescent="0.25">
      <c r="A183" s="169"/>
      <c r="B183" s="192"/>
      <c r="C183" s="169"/>
      <c r="D183" s="169"/>
      <c r="E183" s="169"/>
      <c r="F183" s="193"/>
      <c r="G183" s="169"/>
      <c r="I183" s="169"/>
      <c r="K183" s="169"/>
      <c r="M183" s="169"/>
      <c r="O183" s="169"/>
      <c r="T183" s="169"/>
      <c r="U183" s="169"/>
      <c r="V183" s="169"/>
      <c r="W183" s="169"/>
      <c r="X183" s="169"/>
      <c r="Y183" s="169"/>
      <c r="Z183" s="169"/>
      <c r="AA183" s="169"/>
      <c r="AB183" s="169"/>
      <c r="AC183" s="169"/>
      <c r="AD183" s="169"/>
      <c r="AE183" s="169"/>
      <c r="AF183" s="169"/>
      <c r="AG183" s="169"/>
      <c r="AH183" s="169"/>
      <c r="AI183" s="169"/>
      <c r="AJ183" s="169"/>
      <c r="AK183" s="169"/>
      <c r="AL183" s="169"/>
      <c r="AM183" s="169"/>
      <c r="AN183" s="169"/>
      <c r="AO183" s="169"/>
      <c r="AP183" s="169"/>
      <c r="AQ183" s="169"/>
      <c r="AR183" s="169"/>
      <c r="AS183" s="169"/>
      <c r="AT183" s="169"/>
      <c r="AU183" s="169"/>
      <c r="AV183" s="169"/>
      <c r="AW183" s="169"/>
      <c r="AX183" s="169"/>
      <c r="AY183" s="169"/>
      <c r="AZ183" s="169"/>
      <c r="BA183" s="169"/>
      <c r="BB183" s="169"/>
      <c r="BC183" s="169"/>
      <c r="BD183" s="194"/>
    </row>
    <row r="184" spans="1:56" s="171" customFormat="1" x14ac:dyDescent="0.25">
      <c r="A184" s="169"/>
      <c r="B184" s="192"/>
      <c r="C184" s="169"/>
      <c r="D184" s="169"/>
      <c r="E184" s="169"/>
      <c r="F184" s="193"/>
      <c r="G184" s="169"/>
      <c r="I184" s="169"/>
      <c r="K184" s="169"/>
      <c r="M184" s="169"/>
      <c r="O184" s="169"/>
      <c r="T184" s="169"/>
      <c r="U184" s="169"/>
      <c r="V184" s="169"/>
      <c r="W184" s="169"/>
      <c r="X184" s="169"/>
      <c r="Y184" s="169"/>
      <c r="Z184" s="169"/>
      <c r="AA184" s="169"/>
      <c r="AB184" s="169"/>
      <c r="AC184" s="169"/>
      <c r="AD184" s="169"/>
      <c r="AE184" s="169"/>
      <c r="AF184" s="169"/>
      <c r="AG184" s="169"/>
      <c r="AH184" s="169"/>
      <c r="AI184" s="169"/>
      <c r="AJ184" s="169"/>
      <c r="AK184" s="169"/>
      <c r="AL184" s="169"/>
      <c r="AM184" s="169"/>
      <c r="AN184" s="169"/>
      <c r="AO184" s="169"/>
      <c r="AP184" s="169"/>
      <c r="AQ184" s="169"/>
      <c r="AR184" s="169"/>
      <c r="AS184" s="169"/>
      <c r="AT184" s="169"/>
      <c r="AU184" s="169"/>
      <c r="AV184" s="169"/>
      <c r="AW184" s="169"/>
      <c r="AX184" s="169"/>
      <c r="AY184" s="169"/>
      <c r="AZ184" s="169"/>
      <c r="BA184" s="169"/>
      <c r="BB184" s="169"/>
      <c r="BC184" s="169"/>
      <c r="BD184" s="194"/>
    </row>
    <row r="185" spans="1:56" s="171" customFormat="1" x14ac:dyDescent="0.25">
      <c r="A185" s="169"/>
      <c r="B185" s="192"/>
      <c r="C185" s="169"/>
      <c r="D185" s="169"/>
      <c r="E185" s="169"/>
      <c r="F185" s="193"/>
      <c r="G185" s="169"/>
      <c r="I185" s="169"/>
      <c r="K185" s="169"/>
      <c r="M185" s="169"/>
      <c r="O185" s="169"/>
      <c r="T185" s="169"/>
      <c r="U185" s="169"/>
      <c r="V185" s="169"/>
      <c r="W185" s="169"/>
      <c r="X185" s="169"/>
      <c r="Y185" s="169"/>
      <c r="Z185" s="169"/>
      <c r="AA185" s="169"/>
      <c r="AB185" s="169"/>
      <c r="AC185" s="169"/>
      <c r="AD185" s="169"/>
      <c r="AE185" s="169"/>
      <c r="AF185" s="169"/>
      <c r="AG185" s="169"/>
      <c r="AH185" s="169"/>
      <c r="AI185" s="169"/>
      <c r="AJ185" s="169"/>
      <c r="AK185" s="169"/>
      <c r="AL185" s="169"/>
      <c r="AM185" s="169"/>
      <c r="AN185" s="169"/>
      <c r="AO185" s="169"/>
      <c r="AP185" s="169"/>
      <c r="AQ185" s="169"/>
      <c r="AR185" s="169"/>
      <c r="AS185" s="169"/>
      <c r="AT185" s="169"/>
      <c r="AU185" s="169"/>
      <c r="AV185" s="169"/>
      <c r="AW185" s="169"/>
      <c r="AX185" s="169"/>
      <c r="AY185" s="169"/>
      <c r="AZ185" s="169"/>
      <c r="BA185" s="169"/>
      <c r="BB185" s="169"/>
      <c r="BC185" s="169"/>
      <c r="BD185" s="194"/>
    </row>
    <row r="186" spans="1:56" s="171" customFormat="1" x14ac:dyDescent="0.25">
      <c r="A186" s="169"/>
      <c r="B186" s="192"/>
      <c r="C186" s="169"/>
      <c r="D186" s="169"/>
      <c r="E186" s="169"/>
      <c r="F186" s="193"/>
      <c r="G186" s="169"/>
      <c r="I186" s="169"/>
      <c r="K186" s="169"/>
      <c r="M186" s="169"/>
      <c r="O186" s="169"/>
      <c r="T186" s="169"/>
      <c r="U186" s="169"/>
      <c r="V186" s="169"/>
      <c r="W186" s="169"/>
      <c r="X186" s="169"/>
      <c r="Y186" s="169"/>
      <c r="Z186" s="169"/>
      <c r="AA186" s="169"/>
      <c r="AB186" s="169"/>
      <c r="AC186" s="169"/>
      <c r="AD186" s="169"/>
      <c r="AE186" s="169"/>
      <c r="AF186" s="169"/>
      <c r="AG186" s="169"/>
      <c r="AH186" s="169"/>
      <c r="AI186" s="169"/>
      <c r="AJ186" s="169"/>
      <c r="AK186" s="169"/>
      <c r="AL186" s="169"/>
      <c r="AM186" s="169"/>
      <c r="AN186" s="169"/>
      <c r="AO186" s="169"/>
      <c r="AP186" s="169"/>
      <c r="AQ186" s="169"/>
      <c r="AR186" s="169"/>
      <c r="AS186" s="169"/>
      <c r="AT186" s="169"/>
      <c r="AU186" s="169"/>
      <c r="AV186" s="169"/>
      <c r="AW186" s="169"/>
      <c r="AX186" s="169"/>
      <c r="AY186" s="169"/>
      <c r="AZ186" s="169"/>
      <c r="BA186" s="169"/>
      <c r="BB186" s="169"/>
      <c r="BC186" s="169"/>
      <c r="BD186" s="194"/>
    </row>
    <row r="187" spans="1:56" s="171" customFormat="1" x14ac:dyDescent="0.25">
      <c r="A187" s="169"/>
      <c r="B187" s="192"/>
      <c r="C187" s="169"/>
      <c r="D187" s="169"/>
      <c r="E187" s="169"/>
      <c r="F187" s="193"/>
      <c r="G187" s="169"/>
      <c r="I187" s="169"/>
      <c r="K187" s="169"/>
      <c r="M187" s="169"/>
      <c r="O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c r="AS187" s="169"/>
      <c r="AT187" s="169"/>
      <c r="AU187" s="169"/>
      <c r="AV187" s="169"/>
      <c r="AW187" s="169"/>
      <c r="AX187" s="169"/>
      <c r="AY187" s="169"/>
      <c r="AZ187" s="169"/>
      <c r="BA187" s="169"/>
      <c r="BB187" s="169"/>
      <c r="BC187" s="169"/>
      <c r="BD187" s="194"/>
    </row>
    <row r="188" spans="1:56" s="171" customFormat="1" x14ac:dyDescent="0.25">
      <c r="A188" s="169"/>
      <c r="B188" s="192"/>
      <c r="C188" s="169"/>
      <c r="D188" s="169"/>
      <c r="E188" s="169"/>
      <c r="F188" s="193"/>
      <c r="G188" s="169"/>
      <c r="I188" s="169"/>
      <c r="K188" s="169"/>
      <c r="M188" s="169"/>
      <c r="O188" s="169"/>
      <c r="T188" s="169"/>
      <c r="U188" s="169"/>
      <c r="V188" s="169"/>
      <c r="W188" s="169"/>
      <c r="X188" s="169"/>
      <c r="Y188" s="169"/>
      <c r="Z188" s="169"/>
      <c r="AA188" s="169"/>
      <c r="AB188" s="169"/>
      <c r="AC188" s="169"/>
      <c r="AD188" s="169"/>
      <c r="AE188" s="169"/>
      <c r="AF188" s="169"/>
      <c r="AG188" s="169"/>
      <c r="AH188" s="169"/>
      <c r="AI188" s="169"/>
      <c r="AJ188" s="169"/>
      <c r="AK188" s="169"/>
      <c r="AL188" s="169"/>
      <c r="AM188" s="169"/>
      <c r="AN188" s="169"/>
      <c r="AO188" s="169"/>
      <c r="AP188" s="169"/>
      <c r="AQ188" s="169"/>
      <c r="AR188" s="169"/>
      <c r="AS188" s="169"/>
      <c r="AT188" s="169"/>
      <c r="AU188" s="169"/>
      <c r="AV188" s="169"/>
      <c r="AW188" s="169"/>
      <c r="AX188" s="169"/>
      <c r="AY188" s="169"/>
      <c r="AZ188" s="169"/>
      <c r="BA188" s="169"/>
      <c r="BB188" s="169"/>
      <c r="BC188" s="169"/>
      <c r="BD188" s="194"/>
    </row>
    <row r="189" spans="1:56" s="171" customFormat="1" x14ac:dyDescent="0.25">
      <c r="A189" s="169"/>
      <c r="B189" s="192"/>
      <c r="C189" s="169"/>
      <c r="D189" s="169"/>
      <c r="E189" s="169"/>
      <c r="F189" s="193"/>
      <c r="G189" s="169"/>
      <c r="I189" s="169"/>
      <c r="K189" s="169"/>
      <c r="M189" s="169"/>
      <c r="O189" s="169"/>
      <c r="T189" s="169"/>
      <c r="U189" s="169"/>
      <c r="V189" s="169"/>
      <c r="W189" s="169"/>
      <c r="X189" s="169"/>
      <c r="Y189" s="169"/>
      <c r="Z189" s="169"/>
      <c r="AA189" s="169"/>
      <c r="AB189" s="169"/>
      <c r="AC189" s="169"/>
      <c r="AD189" s="169"/>
      <c r="AE189" s="169"/>
      <c r="AF189" s="169"/>
      <c r="AG189" s="169"/>
      <c r="AH189" s="169"/>
      <c r="AI189" s="169"/>
      <c r="AJ189" s="169"/>
      <c r="AK189" s="169"/>
      <c r="AL189" s="169"/>
      <c r="AM189" s="169"/>
      <c r="AN189" s="169"/>
      <c r="AO189" s="169"/>
      <c r="AP189" s="169"/>
      <c r="AQ189" s="169"/>
      <c r="AR189" s="169"/>
      <c r="AS189" s="169"/>
      <c r="AT189" s="169"/>
      <c r="AU189" s="169"/>
      <c r="AV189" s="169"/>
      <c r="AW189" s="169"/>
      <c r="AX189" s="169"/>
      <c r="AY189" s="169"/>
      <c r="AZ189" s="169"/>
      <c r="BA189" s="169"/>
      <c r="BB189" s="169"/>
      <c r="BC189" s="169"/>
      <c r="BD189" s="194"/>
    </row>
    <row r="190" spans="1:56" s="171" customFormat="1" x14ac:dyDescent="0.25">
      <c r="A190" s="169"/>
      <c r="B190" s="192"/>
      <c r="C190" s="169"/>
      <c r="D190" s="169"/>
      <c r="E190" s="169"/>
      <c r="F190" s="193"/>
      <c r="G190" s="169"/>
      <c r="I190" s="169"/>
      <c r="K190" s="169"/>
      <c r="M190" s="169"/>
      <c r="O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69"/>
      <c r="AY190" s="169"/>
      <c r="AZ190" s="169"/>
      <c r="BA190" s="169"/>
      <c r="BB190" s="169"/>
      <c r="BC190" s="169"/>
      <c r="BD190" s="194"/>
    </row>
    <row r="191" spans="1:56" s="171" customFormat="1" x14ac:dyDescent="0.25">
      <c r="A191" s="169"/>
      <c r="B191" s="192"/>
      <c r="C191" s="169"/>
      <c r="D191" s="169"/>
      <c r="E191" s="169"/>
      <c r="F191" s="193"/>
      <c r="G191" s="169"/>
      <c r="I191" s="169"/>
      <c r="K191" s="169"/>
      <c r="M191" s="169"/>
      <c r="O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69"/>
      <c r="AY191" s="169"/>
      <c r="AZ191" s="169"/>
      <c r="BA191" s="169"/>
      <c r="BB191" s="169"/>
      <c r="BC191" s="169"/>
      <c r="BD191" s="194"/>
    </row>
    <row r="192" spans="1:56" s="171" customFormat="1" x14ac:dyDescent="0.25">
      <c r="A192" s="169"/>
      <c r="B192" s="192"/>
      <c r="C192" s="169"/>
      <c r="D192" s="169"/>
      <c r="E192" s="169"/>
      <c r="F192" s="193"/>
      <c r="G192" s="169"/>
      <c r="I192" s="169"/>
      <c r="K192" s="169"/>
      <c r="M192" s="169"/>
      <c r="O192" s="169"/>
      <c r="T192" s="169"/>
      <c r="U192" s="169"/>
      <c r="V192" s="169"/>
      <c r="W192" s="169"/>
      <c r="X192" s="169"/>
      <c r="Y192" s="169"/>
      <c r="Z192" s="169"/>
      <c r="AA192" s="169"/>
      <c r="AB192" s="169"/>
      <c r="AC192" s="169"/>
      <c r="AD192" s="169"/>
      <c r="AE192" s="169"/>
      <c r="AF192" s="169"/>
      <c r="AG192" s="169"/>
      <c r="AH192" s="169"/>
      <c r="AI192" s="169"/>
      <c r="AJ192" s="169"/>
      <c r="AK192" s="169"/>
      <c r="AL192" s="169"/>
      <c r="AM192" s="169"/>
      <c r="AN192" s="169"/>
      <c r="AO192" s="169"/>
      <c r="AP192" s="169"/>
      <c r="AQ192" s="169"/>
      <c r="AR192" s="169"/>
      <c r="AS192" s="169"/>
      <c r="AT192" s="169"/>
      <c r="AU192" s="169"/>
      <c r="AV192" s="169"/>
      <c r="AW192" s="169"/>
      <c r="AX192" s="169"/>
      <c r="AY192" s="169"/>
      <c r="AZ192" s="169"/>
      <c r="BA192" s="169"/>
      <c r="BB192" s="169"/>
      <c r="BC192" s="169"/>
      <c r="BD192" s="194"/>
    </row>
    <row r="193" spans="1:56" s="171" customFormat="1" x14ac:dyDescent="0.25">
      <c r="A193" s="169"/>
      <c r="B193" s="192"/>
      <c r="C193" s="169"/>
      <c r="D193" s="169"/>
      <c r="E193" s="169"/>
      <c r="F193" s="193"/>
      <c r="G193" s="169"/>
      <c r="I193" s="169"/>
      <c r="K193" s="169"/>
      <c r="M193" s="169"/>
      <c r="O193" s="169"/>
      <c r="T193" s="169"/>
      <c r="U193" s="169"/>
      <c r="V193" s="169"/>
      <c r="W193" s="169"/>
      <c r="X193" s="169"/>
      <c r="Y193" s="169"/>
      <c r="Z193" s="169"/>
      <c r="AA193" s="169"/>
      <c r="AB193" s="169"/>
      <c r="AC193" s="169"/>
      <c r="AD193" s="169"/>
      <c r="AE193" s="169"/>
      <c r="AF193" s="169"/>
      <c r="AG193" s="169"/>
      <c r="AH193" s="169"/>
      <c r="AI193" s="169"/>
      <c r="AJ193" s="169"/>
      <c r="AK193" s="169"/>
      <c r="AL193" s="169"/>
      <c r="AM193" s="169"/>
      <c r="AN193" s="169"/>
      <c r="AO193" s="169"/>
      <c r="AP193" s="169"/>
      <c r="AQ193" s="169"/>
      <c r="AR193" s="169"/>
      <c r="AS193" s="169"/>
      <c r="AT193" s="169"/>
      <c r="AU193" s="169"/>
      <c r="AV193" s="169"/>
      <c r="AW193" s="169"/>
      <c r="AX193" s="169"/>
      <c r="AY193" s="169"/>
      <c r="AZ193" s="169"/>
      <c r="BA193" s="169"/>
      <c r="BB193" s="169"/>
      <c r="BC193" s="169"/>
      <c r="BD193" s="194"/>
    </row>
    <row r="194" spans="1:56" s="171" customFormat="1" x14ac:dyDescent="0.25">
      <c r="A194" s="169"/>
      <c r="B194" s="192"/>
      <c r="C194" s="169"/>
      <c r="D194" s="169"/>
      <c r="E194" s="169"/>
      <c r="F194" s="193"/>
      <c r="G194" s="169"/>
      <c r="I194" s="169"/>
      <c r="K194" s="169"/>
      <c r="M194" s="169"/>
      <c r="O194" s="169"/>
      <c r="T194" s="169"/>
      <c r="U194" s="169"/>
      <c r="V194" s="169"/>
      <c r="W194" s="169"/>
      <c r="X194" s="169"/>
      <c r="Y194" s="169"/>
      <c r="Z194" s="169"/>
      <c r="AA194" s="169"/>
      <c r="AB194" s="169"/>
      <c r="AC194" s="169"/>
      <c r="AD194" s="169"/>
      <c r="AE194" s="169"/>
      <c r="AF194" s="169"/>
      <c r="AG194" s="169"/>
      <c r="AH194" s="169"/>
      <c r="AI194" s="169"/>
      <c r="AJ194" s="169"/>
      <c r="AK194" s="169"/>
      <c r="AL194" s="169"/>
      <c r="AM194" s="169"/>
      <c r="AN194" s="169"/>
      <c r="AO194" s="169"/>
      <c r="AP194" s="169"/>
      <c r="AQ194" s="169"/>
      <c r="AR194" s="169"/>
      <c r="AS194" s="169"/>
      <c r="AT194" s="169"/>
      <c r="AU194" s="169"/>
      <c r="AV194" s="169"/>
      <c r="AW194" s="169"/>
      <c r="AX194" s="169"/>
      <c r="AY194" s="169"/>
      <c r="AZ194" s="169"/>
      <c r="BA194" s="169"/>
      <c r="BB194" s="169"/>
      <c r="BC194" s="169"/>
      <c r="BD194" s="194"/>
    </row>
    <row r="195" spans="1:56" s="171" customFormat="1" x14ac:dyDescent="0.25">
      <c r="A195" s="169"/>
      <c r="B195" s="192"/>
      <c r="C195" s="169"/>
      <c r="D195" s="169"/>
      <c r="E195" s="169"/>
      <c r="F195" s="193"/>
      <c r="G195" s="169"/>
      <c r="I195" s="169"/>
      <c r="K195" s="169"/>
      <c r="M195" s="169"/>
      <c r="O195" s="169"/>
      <c r="T195" s="169"/>
      <c r="U195" s="169"/>
      <c r="V195" s="169"/>
      <c r="W195" s="169"/>
      <c r="X195" s="169"/>
      <c r="Y195" s="169"/>
      <c r="Z195" s="169"/>
      <c r="AA195" s="169"/>
      <c r="AB195" s="169"/>
      <c r="AC195" s="169"/>
      <c r="AD195" s="169"/>
      <c r="AE195" s="169"/>
      <c r="AF195" s="169"/>
      <c r="AG195" s="169"/>
      <c r="AH195" s="169"/>
      <c r="AI195" s="169"/>
      <c r="AJ195" s="169"/>
      <c r="AK195" s="169"/>
      <c r="AL195" s="169"/>
      <c r="AM195" s="169"/>
      <c r="AN195" s="169"/>
      <c r="AO195" s="169"/>
      <c r="AP195" s="169"/>
      <c r="AQ195" s="169"/>
      <c r="AR195" s="169"/>
      <c r="AS195" s="169"/>
      <c r="AT195" s="169"/>
      <c r="AU195" s="169"/>
      <c r="AV195" s="169"/>
      <c r="AW195" s="169"/>
      <c r="AX195" s="169"/>
      <c r="AY195" s="169"/>
      <c r="AZ195" s="169"/>
      <c r="BA195" s="169"/>
      <c r="BB195" s="169"/>
      <c r="BC195" s="169"/>
      <c r="BD195" s="194"/>
    </row>
    <row r="196" spans="1:56" s="171" customFormat="1" x14ac:dyDescent="0.25">
      <c r="A196" s="169"/>
      <c r="B196" s="192"/>
      <c r="C196" s="169"/>
      <c r="D196" s="169"/>
      <c r="E196" s="169"/>
      <c r="F196" s="193"/>
      <c r="G196" s="169"/>
      <c r="I196" s="169"/>
      <c r="K196" s="169"/>
      <c r="M196" s="169"/>
      <c r="O196" s="169"/>
      <c r="T196" s="169"/>
      <c r="U196" s="169"/>
      <c r="V196" s="169"/>
      <c r="W196" s="169"/>
      <c r="X196" s="169"/>
      <c r="Y196" s="169"/>
      <c r="Z196" s="169"/>
      <c r="AA196" s="169"/>
      <c r="AB196" s="169"/>
      <c r="AC196" s="169"/>
      <c r="AD196" s="169"/>
      <c r="AE196" s="169"/>
      <c r="AF196" s="169"/>
      <c r="AG196" s="169"/>
      <c r="AH196" s="169"/>
      <c r="AI196" s="169"/>
      <c r="AJ196" s="169"/>
      <c r="AK196" s="169"/>
      <c r="AL196" s="169"/>
      <c r="AM196" s="169"/>
      <c r="AN196" s="169"/>
      <c r="AO196" s="169"/>
      <c r="AP196" s="169"/>
      <c r="AQ196" s="169"/>
      <c r="AR196" s="169"/>
      <c r="AS196" s="169"/>
      <c r="AT196" s="169"/>
      <c r="AU196" s="169"/>
      <c r="AV196" s="169"/>
      <c r="AW196" s="169"/>
      <c r="AX196" s="169"/>
      <c r="AY196" s="169"/>
      <c r="AZ196" s="169"/>
      <c r="BA196" s="169"/>
      <c r="BB196" s="169"/>
      <c r="BC196" s="169"/>
      <c r="BD196" s="194"/>
    </row>
    <row r="197" spans="1:56" s="171" customFormat="1" x14ac:dyDescent="0.25">
      <c r="A197" s="169"/>
      <c r="B197" s="192"/>
      <c r="C197" s="169"/>
      <c r="D197" s="169"/>
      <c r="E197" s="169"/>
      <c r="F197" s="193"/>
      <c r="G197" s="169"/>
      <c r="I197" s="169"/>
      <c r="K197" s="169"/>
      <c r="M197" s="169"/>
      <c r="O197" s="169"/>
      <c r="T197" s="169"/>
      <c r="U197" s="169"/>
      <c r="V197" s="169"/>
      <c r="W197" s="169"/>
      <c r="X197" s="169"/>
      <c r="Y197" s="169"/>
      <c r="Z197" s="169"/>
      <c r="AA197" s="169"/>
      <c r="AB197" s="169"/>
      <c r="AC197" s="169"/>
      <c r="AD197" s="169"/>
      <c r="AE197" s="169"/>
      <c r="AF197" s="169"/>
      <c r="AG197" s="169"/>
      <c r="AH197" s="169"/>
      <c r="AI197" s="169"/>
      <c r="AJ197" s="169"/>
      <c r="AK197" s="169"/>
      <c r="AL197" s="169"/>
      <c r="AM197" s="169"/>
      <c r="AN197" s="169"/>
      <c r="AO197" s="169"/>
      <c r="AP197" s="169"/>
      <c r="AQ197" s="169"/>
      <c r="AR197" s="169"/>
      <c r="AS197" s="169"/>
      <c r="AT197" s="169"/>
      <c r="AU197" s="169"/>
      <c r="AV197" s="169"/>
      <c r="AW197" s="169"/>
      <c r="AX197" s="169"/>
      <c r="AY197" s="169"/>
      <c r="AZ197" s="169"/>
      <c r="BA197" s="169"/>
      <c r="BB197" s="169"/>
      <c r="BC197" s="169"/>
      <c r="BD197" s="194"/>
    </row>
    <row r="198" spans="1:56" s="171" customFormat="1" x14ac:dyDescent="0.25">
      <c r="A198" s="169"/>
      <c r="B198" s="192"/>
      <c r="C198" s="169"/>
      <c r="D198" s="169"/>
      <c r="E198" s="169"/>
      <c r="F198" s="193"/>
      <c r="G198" s="169"/>
      <c r="I198" s="169"/>
      <c r="K198" s="169"/>
      <c r="M198" s="169"/>
      <c r="O198" s="169"/>
      <c r="T198" s="169"/>
      <c r="U198" s="169"/>
      <c r="V198" s="169"/>
      <c r="W198" s="169"/>
      <c r="X198" s="169"/>
      <c r="Y198" s="169"/>
      <c r="Z198" s="169"/>
      <c r="AA198" s="169"/>
      <c r="AB198" s="169"/>
      <c r="AC198" s="169"/>
      <c r="AD198" s="169"/>
      <c r="AE198" s="169"/>
      <c r="AF198" s="169"/>
      <c r="AG198" s="169"/>
      <c r="AH198" s="169"/>
      <c r="AI198" s="169"/>
      <c r="AJ198" s="169"/>
      <c r="AK198" s="169"/>
      <c r="AL198" s="169"/>
      <c r="AM198" s="169"/>
      <c r="AN198" s="169"/>
      <c r="AO198" s="169"/>
      <c r="AP198" s="169"/>
      <c r="AQ198" s="169"/>
      <c r="AR198" s="169"/>
      <c r="AS198" s="169"/>
      <c r="AT198" s="169"/>
      <c r="AU198" s="169"/>
      <c r="AV198" s="169"/>
      <c r="AW198" s="169"/>
      <c r="AX198" s="169"/>
      <c r="AY198" s="169"/>
      <c r="AZ198" s="169"/>
      <c r="BA198" s="169"/>
      <c r="BB198" s="169"/>
      <c r="BC198" s="169"/>
      <c r="BD198" s="194"/>
    </row>
    <row r="199" spans="1:56" s="171" customFormat="1" x14ac:dyDescent="0.25">
      <c r="A199" s="169"/>
      <c r="B199" s="192"/>
      <c r="C199" s="169"/>
      <c r="D199" s="169"/>
      <c r="E199" s="169"/>
      <c r="F199" s="193"/>
      <c r="G199" s="169"/>
      <c r="I199" s="169"/>
      <c r="K199" s="169"/>
      <c r="M199" s="169"/>
      <c r="O199" s="169"/>
      <c r="T199" s="169"/>
      <c r="U199" s="169"/>
      <c r="V199" s="169"/>
      <c r="W199" s="169"/>
      <c r="X199" s="169"/>
      <c r="Y199" s="169"/>
      <c r="Z199" s="169"/>
      <c r="AA199" s="169"/>
      <c r="AB199" s="169"/>
      <c r="AC199" s="169"/>
      <c r="AD199" s="169"/>
      <c r="AE199" s="169"/>
      <c r="AF199" s="169"/>
      <c r="AG199" s="169"/>
      <c r="AH199" s="169"/>
      <c r="AI199" s="169"/>
      <c r="AJ199" s="169"/>
      <c r="AK199" s="169"/>
      <c r="AL199" s="169"/>
      <c r="AM199" s="169"/>
      <c r="AN199" s="169"/>
      <c r="AO199" s="169"/>
      <c r="AP199" s="169"/>
      <c r="AQ199" s="169"/>
      <c r="AR199" s="169"/>
      <c r="AS199" s="169"/>
      <c r="AT199" s="169"/>
      <c r="AU199" s="169"/>
      <c r="AV199" s="169"/>
      <c r="AW199" s="169"/>
      <c r="AX199" s="169"/>
      <c r="AY199" s="169"/>
      <c r="AZ199" s="169"/>
      <c r="BA199" s="169"/>
      <c r="BB199" s="169"/>
      <c r="BC199" s="169"/>
      <c r="BD199" s="194"/>
    </row>
    <row r="200" spans="1:56" s="171" customFormat="1" x14ac:dyDescent="0.25">
      <c r="A200" s="169"/>
      <c r="B200" s="192"/>
      <c r="C200" s="169"/>
      <c r="D200" s="169"/>
      <c r="E200" s="169"/>
      <c r="F200" s="193"/>
      <c r="G200" s="169"/>
      <c r="I200" s="169"/>
      <c r="K200" s="169"/>
      <c r="M200" s="169"/>
      <c r="O200" s="169"/>
      <c r="T200" s="169"/>
      <c r="U200" s="169"/>
      <c r="V200" s="169"/>
      <c r="W200" s="169"/>
      <c r="X200" s="169"/>
      <c r="Y200" s="169"/>
      <c r="Z200" s="169"/>
      <c r="AA200" s="169"/>
      <c r="AB200" s="169"/>
      <c r="AC200" s="169"/>
      <c r="AD200" s="169"/>
      <c r="AE200" s="169"/>
      <c r="AF200" s="169"/>
      <c r="AG200" s="169"/>
      <c r="AH200" s="169"/>
      <c r="AI200" s="169"/>
      <c r="AJ200" s="169"/>
      <c r="AK200" s="169"/>
      <c r="AL200" s="169"/>
      <c r="AM200" s="169"/>
      <c r="AN200" s="169"/>
      <c r="AO200" s="169"/>
      <c r="AP200" s="169"/>
      <c r="AQ200" s="169"/>
      <c r="AR200" s="169"/>
      <c r="AS200" s="169"/>
      <c r="AT200" s="169"/>
      <c r="AU200" s="169"/>
      <c r="AV200" s="169"/>
      <c r="AW200" s="169"/>
      <c r="AX200" s="169"/>
      <c r="AY200" s="169"/>
      <c r="AZ200" s="169"/>
      <c r="BA200" s="169"/>
      <c r="BB200" s="169"/>
      <c r="BC200" s="169"/>
      <c r="BD200" s="194"/>
    </row>
    <row r="201" spans="1:56" s="171" customFormat="1" x14ac:dyDescent="0.25">
      <c r="A201" s="169"/>
      <c r="B201" s="192"/>
      <c r="C201" s="169"/>
      <c r="D201" s="169"/>
      <c r="E201" s="169"/>
      <c r="F201" s="193"/>
      <c r="G201" s="169"/>
      <c r="I201" s="169"/>
      <c r="K201" s="169"/>
      <c r="M201" s="169"/>
      <c r="O201" s="169"/>
      <c r="T201" s="169"/>
      <c r="U201" s="169"/>
      <c r="V201" s="169"/>
      <c r="W201" s="169"/>
      <c r="X201" s="169"/>
      <c r="Y201" s="169"/>
      <c r="Z201" s="169"/>
      <c r="AA201" s="169"/>
      <c r="AB201" s="169"/>
      <c r="AC201" s="169"/>
      <c r="AD201" s="169"/>
      <c r="AE201" s="169"/>
      <c r="AF201" s="169"/>
      <c r="AG201" s="169"/>
      <c r="AH201" s="169"/>
      <c r="AI201" s="169"/>
      <c r="AJ201" s="169"/>
      <c r="AK201" s="169"/>
      <c r="AL201" s="169"/>
      <c r="AM201" s="169"/>
      <c r="AN201" s="169"/>
      <c r="AO201" s="169"/>
      <c r="AP201" s="169"/>
      <c r="AQ201" s="169"/>
      <c r="AR201" s="169"/>
      <c r="AS201" s="169"/>
      <c r="AT201" s="169"/>
      <c r="AU201" s="169"/>
      <c r="AV201" s="169"/>
      <c r="AW201" s="169"/>
      <c r="AX201" s="169"/>
      <c r="AY201" s="169"/>
      <c r="AZ201" s="169"/>
      <c r="BA201" s="169"/>
      <c r="BB201" s="169"/>
      <c r="BC201" s="169"/>
      <c r="BD201" s="194"/>
    </row>
    <row r="202" spans="1:56" s="171" customFormat="1" x14ac:dyDescent="0.25">
      <c r="A202" s="169"/>
      <c r="B202" s="192"/>
      <c r="C202" s="169"/>
      <c r="D202" s="169"/>
      <c r="E202" s="169"/>
      <c r="F202" s="193"/>
      <c r="G202" s="169"/>
      <c r="I202" s="169"/>
      <c r="K202" s="169"/>
      <c r="M202" s="169"/>
      <c r="O202" s="169"/>
      <c r="T202" s="169"/>
      <c r="U202" s="169"/>
      <c r="V202" s="169"/>
      <c r="W202" s="169"/>
      <c r="X202" s="169"/>
      <c r="Y202" s="169"/>
      <c r="Z202" s="169"/>
      <c r="AA202" s="169"/>
      <c r="AB202" s="169"/>
      <c r="AC202" s="169"/>
      <c r="AD202" s="169"/>
      <c r="AE202" s="169"/>
      <c r="AF202" s="169"/>
      <c r="AG202" s="169"/>
      <c r="AH202" s="169"/>
      <c r="AI202" s="169"/>
      <c r="AJ202" s="169"/>
      <c r="AK202" s="169"/>
      <c r="AL202" s="169"/>
      <c r="AM202" s="169"/>
      <c r="AN202" s="169"/>
      <c r="AO202" s="169"/>
      <c r="AP202" s="169"/>
      <c r="AQ202" s="169"/>
      <c r="AR202" s="169"/>
      <c r="AS202" s="169"/>
      <c r="AT202" s="169"/>
      <c r="AU202" s="169"/>
      <c r="AV202" s="169"/>
      <c r="AW202" s="169"/>
      <c r="AX202" s="169"/>
      <c r="AY202" s="169"/>
      <c r="AZ202" s="169"/>
      <c r="BA202" s="169"/>
      <c r="BB202" s="169"/>
      <c r="BC202" s="169"/>
      <c r="BD202" s="194"/>
    </row>
    <row r="203" spans="1:56" s="171" customFormat="1" x14ac:dyDescent="0.25">
      <c r="A203" s="169"/>
      <c r="B203" s="192"/>
      <c r="C203" s="169"/>
      <c r="D203" s="169"/>
      <c r="E203" s="169"/>
      <c r="F203" s="193"/>
      <c r="G203" s="169"/>
      <c r="I203" s="169"/>
      <c r="K203" s="169"/>
      <c r="M203" s="169"/>
      <c r="O203" s="169"/>
      <c r="T203" s="169"/>
      <c r="U203" s="169"/>
      <c r="V203" s="169"/>
      <c r="W203" s="169"/>
      <c r="X203" s="169"/>
      <c r="Y203" s="169"/>
      <c r="Z203" s="169"/>
      <c r="AA203" s="169"/>
      <c r="AB203" s="169"/>
      <c r="AC203" s="169"/>
      <c r="AD203" s="169"/>
      <c r="AE203" s="169"/>
      <c r="AF203" s="169"/>
      <c r="AG203" s="169"/>
      <c r="AH203" s="169"/>
      <c r="AI203" s="169"/>
      <c r="AJ203" s="169"/>
      <c r="AK203" s="169"/>
      <c r="AL203" s="169"/>
      <c r="AM203" s="169"/>
      <c r="AN203" s="169"/>
      <c r="AO203" s="169"/>
      <c r="AP203" s="169"/>
      <c r="AQ203" s="169"/>
      <c r="AR203" s="169"/>
      <c r="AS203" s="169"/>
      <c r="AT203" s="169"/>
      <c r="AU203" s="169"/>
      <c r="AV203" s="169"/>
      <c r="AW203" s="169"/>
      <c r="AX203" s="169"/>
      <c r="AY203" s="169"/>
      <c r="AZ203" s="169"/>
      <c r="BA203" s="169"/>
      <c r="BB203" s="169"/>
      <c r="BC203" s="169"/>
      <c r="BD203" s="194"/>
    </row>
    <row r="204" spans="1:56" s="171" customFormat="1" x14ac:dyDescent="0.25">
      <c r="A204" s="169"/>
      <c r="B204" s="192"/>
      <c r="C204" s="169"/>
      <c r="D204" s="169"/>
      <c r="E204" s="169"/>
      <c r="F204" s="193"/>
      <c r="G204" s="169"/>
      <c r="I204" s="169"/>
      <c r="K204" s="169"/>
      <c r="M204" s="169"/>
      <c r="O204" s="169"/>
      <c r="T204" s="169"/>
      <c r="U204" s="169"/>
      <c r="V204" s="169"/>
      <c r="W204" s="169"/>
      <c r="X204" s="169"/>
      <c r="Y204" s="169"/>
      <c r="Z204" s="169"/>
      <c r="AA204" s="169"/>
      <c r="AB204" s="169"/>
      <c r="AC204" s="169"/>
      <c r="AD204" s="169"/>
      <c r="AE204" s="169"/>
      <c r="AF204" s="169"/>
      <c r="AG204" s="169"/>
      <c r="AH204" s="169"/>
      <c r="AI204" s="169"/>
      <c r="AJ204" s="169"/>
      <c r="AK204" s="169"/>
      <c r="AL204" s="169"/>
      <c r="AM204" s="169"/>
      <c r="AN204" s="169"/>
      <c r="AO204" s="169"/>
      <c r="AP204" s="169"/>
      <c r="AQ204" s="169"/>
      <c r="AR204" s="169"/>
      <c r="AS204" s="169"/>
      <c r="AT204" s="169"/>
      <c r="AU204" s="169"/>
      <c r="AV204" s="169"/>
      <c r="AW204" s="169"/>
      <c r="AX204" s="169"/>
      <c r="AY204" s="169"/>
      <c r="AZ204" s="169"/>
      <c r="BA204" s="169"/>
      <c r="BB204" s="169"/>
      <c r="BC204" s="169"/>
      <c r="BD204" s="194"/>
    </row>
    <row r="205" spans="1:56" s="171" customFormat="1" x14ac:dyDescent="0.25">
      <c r="A205" s="169"/>
      <c r="B205" s="192"/>
      <c r="C205" s="169"/>
      <c r="D205" s="169"/>
      <c r="E205" s="169"/>
      <c r="F205" s="193"/>
      <c r="G205" s="169"/>
      <c r="I205" s="169"/>
      <c r="K205" s="169"/>
      <c r="M205" s="169"/>
      <c r="O205" s="169"/>
      <c r="T205" s="169"/>
      <c r="U205" s="169"/>
      <c r="V205" s="169"/>
      <c r="W205" s="169"/>
      <c r="X205" s="169"/>
      <c r="Y205" s="169"/>
      <c r="Z205" s="169"/>
      <c r="AA205" s="169"/>
      <c r="AB205" s="169"/>
      <c r="AC205" s="169"/>
      <c r="AD205" s="169"/>
      <c r="AE205" s="169"/>
      <c r="AF205" s="169"/>
      <c r="AG205" s="169"/>
      <c r="AH205" s="169"/>
      <c r="AI205" s="169"/>
      <c r="AJ205" s="169"/>
      <c r="AK205" s="169"/>
      <c r="AL205" s="169"/>
      <c r="AM205" s="169"/>
      <c r="AN205" s="169"/>
      <c r="AO205" s="169"/>
      <c r="AP205" s="169"/>
      <c r="AQ205" s="169"/>
      <c r="AR205" s="169"/>
      <c r="AS205" s="169"/>
      <c r="AT205" s="169"/>
      <c r="AU205" s="169"/>
      <c r="AV205" s="169"/>
      <c r="AW205" s="169"/>
      <c r="AX205" s="169"/>
      <c r="AY205" s="169"/>
      <c r="AZ205" s="169"/>
      <c r="BA205" s="169"/>
      <c r="BB205" s="169"/>
      <c r="BC205" s="169"/>
      <c r="BD205" s="194"/>
    </row>
    <row r="206" spans="1:56" s="171" customFormat="1" x14ac:dyDescent="0.25">
      <c r="A206" s="169"/>
      <c r="B206" s="192"/>
      <c r="C206" s="169"/>
      <c r="D206" s="169"/>
      <c r="E206" s="169"/>
      <c r="F206" s="193"/>
      <c r="G206" s="169"/>
      <c r="I206" s="169"/>
      <c r="K206" s="169"/>
      <c r="M206" s="169"/>
      <c r="O206" s="169"/>
      <c r="T206" s="169"/>
      <c r="U206" s="169"/>
      <c r="V206" s="169"/>
      <c r="W206" s="169"/>
      <c r="X206" s="169"/>
      <c r="Y206" s="169"/>
      <c r="Z206" s="169"/>
      <c r="AA206" s="169"/>
      <c r="AB206" s="169"/>
      <c r="AC206" s="169"/>
      <c r="AD206" s="169"/>
      <c r="AE206" s="169"/>
      <c r="AF206" s="169"/>
      <c r="AG206" s="169"/>
      <c r="AH206" s="169"/>
      <c r="AI206" s="169"/>
      <c r="AJ206" s="169"/>
      <c r="AK206" s="169"/>
      <c r="AL206" s="169"/>
      <c r="AM206" s="169"/>
      <c r="AN206" s="169"/>
      <c r="AO206" s="169"/>
      <c r="AP206" s="169"/>
      <c r="AQ206" s="169"/>
      <c r="AR206" s="169"/>
      <c r="AS206" s="169"/>
      <c r="AT206" s="169"/>
      <c r="AU206" s="169"/>
      <c r="AV206" s="169"/>
      <c r="AW206" s="169"/>
      <c r="AX206" s="169"/>
      <c r="AY206" s="169"/>
      <c r="AZ206" s="169"/>
      <c r="BA206" s="169"/>
      <c r="BB206" s="169"/>
      <c r="BC206" s="169"/>
      <c r="BD206" s="194"/>
    </row>
    <row r="207" spans="1:56" s="171" customFormat="1" x14ac:dyDescent="0.25">
      <c r="A207" s="169"/>
      <c r="B207" s="192"/>
      <c r="C207" s="169"/>
      <c r="D207" s="169"/>
      <c r="E207" s="169"/>
      <c r="F207" s="193"/>
      <c r="G207" s="169"/>
      <c r="I207" s="169"/>
      <c r="K207" s="169"/>
      <c r="M207" s="169"/>
      <c r="O207" s="169"/>
      <c r="T207" s="169"/>
      <c r="U207" s="169"/>
      <c r="V207" s="169"/>
      <c r="W207" s="169"/>
      <c r="X207" s="169"/>
      <c r="Y207" s="169"/>
      <c r="Z207" s="169"/>
      <c r="AA207" s="169"/>
      <c r="AB207" s="169"/>
      <c r="AC207" s="169"/>
      <c r="AD207" s="169"/>
      <c r="AE207" s="169"/>
      <c r="AF207" s="169"/>
      <c r="AG207" s="169"/>
      <c r="AH207" s="169"/>
      <c r="AI207" s="169"/>
      <c r="AJ207" s="169"/>
      <c r="AK207" s="169"/>
      <c r="AL207" s="169"/>
      <c r="AM207" s="169"/>
      <c r="AN207" s="169"/>
      <c r="AO207" s="169"/>
      <c r="AP207" s="169"/>
      <c r="AQ207" s="169"/>
      <c r="AR207" s="169"/>
      <c r="AS207" s="169"/>
      <c r="AT207" s="169"/>
      <c r="AU207" s="169"/>
      <c r="AV207" s="169"/>
      <c r="AW207" s="169"/>
      <c r="AX207" s="169"/>
      <c r="AY207" s="169"/>
      <c r="AZ207" s="169"/>
      <c r="BA207" s="169"/>
      <c r="BB207" s="169"/>
      <c r="BC207" s="169"/>
      <c r="BD207" s="194"/>
    </row>
    <row r="208" spans="1:56" s="171" customFormat="1" x14ac:dyDescent="0.25">
      <c r="A208" s="169"/>
      <c r="B208" s="192"/>
      <c r="C208" s="169"/>
      <c r="D208" s="169"/>
      <c r="E208" s="169"/>
      <c r="F208" s="193"/>
      <c r="G208" s="169"/>
      <c r="I208" s="169"/>
      <c r="K208" s="169"/>
      <c r="M208" s="169"/>
      <c r="O208" s="169"/>
      <c r="T208" s="169"/>
      <c r="U208" s="169"/>
      <c r="V208" s="169"/>
      <c r="W208" s="169"/>
      <c r="X208" s="169"/>
      <c r="Y208" s="169"/>
      <c r="Z208" s="169"/>
      <c r="AA208" s="169"/>
      <c r="AB208" s="169"/>
      <c r="AC208" s="169"/>
      <c r="AD208" s="169"/>
      <c r="AE208" s="169"/>
      <c r="AF208" s="169"/>
      <c r="AG208" s="169"/>
      <c r="AH208" s="169"/>
      <c r="AI208" s="169"/>
      <c r="AJ208" s="169"/>
      <c r="AK208" s="169"/>
      <c r="AL208" s="169"/>
      <c r="AM208" s="169"/>
      <c r="AN208" s="169"/>
      <c r="AO208" s="169"/>
      <c r="AP208" s="169"/>
      <c r="AQ208" s="169"/>
      <c r="AR208" s="169"/>
      <c r="AS208" s="169"/>
      <c r="AT208" s="169"/>
      <c r="AU208" s="169"/>
      <c r="AV208" s="169"/>
      <c r="AW208" s="169"/>
      <c r="AX208" s="169"/>
      <c r="AY208" s="169"/>
      <c r="AZ208" s="169"/>
      <c r="BA208" s="169"/>
      <c r="BB208" s="169"/>
      <c r="BC208" s="169"/>
      <c r="BD208" s="194"/>
    </row>
    <row r="209" spans="1:56" s="171" customFormat="1" x14ac:dyDescent="0.25">
      <c r="A209" s="169"/>
      <c r="B209" s="192"/>
      <c r="C209" s="169"/>
      <c r="D209" s="169"/>
      <c r="E209" s="169"/>
      <c r="F209" s="193"/>
      <c r="G209" s="169"/>
      <c r="I209" s="169"/>
      <c r="K209" s="169"/>
      <c r="M209" s="169"/>
      <c r="O209" s="169"/>
      <c r="T209" s="169"/>
      <c r="U209" s="169"/>
      <c r="V209" s="169"/>
      <c r="W209" s="169"/>
      <c r="X209" s="169"/>
      <c r="Y209" s="169"/>
      <c r="Z209" s="169"/>
      <c r="AA209" s="169"/>
      <c r="AB209" s="169"/>
      <c r="AC209" s="169"/>
      <c r="AD209" s="169"/>
      <c r="AE209" s="169"/>
      <c r="AF209" s="169"/>
      <c r="AG209" s="169"/>
      <c r="AH209" s="169"/>
      <c r="AI209" s="169"/>
      <c r="AJ209" s="169"/>
      <c r="AK209" s="169"/>
      <c r="AL209" s="169"/>
      <c r="AM209" s="169"/>
      <c r="AN209" s="169"/>
      <c r="AO209" s="169"/>
      <c r="AP209" s="169"/>
      <c r="AQ209" s="169"/>
      <c r="AR209" s="169"/>
      <c r="AS209" s="169"/>
      <c r="AT209" s="169"/>
      <c r="AU209" s="169"/>
      <c r="AV209" s="169"/>
      <c r="AW209" s="169"/>
      <c r="AX209" s="169"/>
      <c r="AY209" s="169"/>
      <c r="AZ209" s="169"/>
      <c r="BA209" s="169"/>
      <c r="BB209" s="169"/>
      <c r="BC209" s="169"/>
      <c r="BD209" s="194"/>
    </row>
    <row r="210" spans="1:56" s="171" customFormat="1" x14ac:dyDescent="0.25">
      <c r="A210" s="169"/>
      <c r="B210" s="192"/>
      <c r="C210" s="169"/>
      <c r="D210" s="169"/>
      <c r="E210" s="169"/>
      <c r="F210" s="193"/>
      <c r="G210" s="169"/>
      <c r="I210" s="169"/>
      <c r="K210" s="169"/>
      <c r="M210" s="169"/>
      <c r="O210" s="169"/>
      <c r="T210" s="169"/>
      <c r="U210" s="169"/>
      <c r="V210" s="169"/>
      <c r="W210" s="169"/>
      <c r="X210" s="169"/>
      <c r="Y210" s="169"/>
      <c r="Z210" s="169"/>
      <c r="AA210" s="169"/>
      <c r="AB210" s="169"/>
      <c r="AC210" s="169"/>
      <c r="AD210" s="169"/>
      <c r="AE210" s="169"/>
      <c r="AF210" s="169"/>
      <c r="AG210" s="169"/>
      <c r="AH210" s="169"/>
      <c r="AI210" s="169"/>
      <c r="AJ210" s="169"/>
      <c r="AK210" s="169"/>
      <c r="AL210" s="169"/>
      <c r="AM210" s="169"/>
      <c r="AN210" s="169"/>
      <c r="AO210" s="169"/>
      <c r="AP210" s="169"/>
      <c r="AQ210" s="169"/>
      <c r="AR210" s="169"/>
      <c r="AS210" s="169"/>
      <c r="AT210" s="169"/>
      <c r="AU210" s="169"/>
      <c r="AV210" s="169"/>
      <c r="AW210" s="169"/>
      <c r="AX210" s="169"/>
      <c r="AY210" s="169"/>
      <c r="AZ210" s="169"/>
      <c r="BA210" s="169"/>
      <c r="BB210" s="169"/>
      <c r="BC210" s="169"/>
      <c r="BD210" s="194"/>
    </row>
    <row r="211" spans="1:56" s="171" customFormat="1" x14ac:dyDescent="0.25">
      <c r="A211" s="169"/>
      <c r="B211" s="192"/>
      <c r="C211" s="169"/>
      <c r="D211" s="169"/>
      <c r="E211" s="169"/>
      <c r="F211" s="193"/>
      <c r="G211" s="169"/>
      <c r="I211" s="169"/>
      <c r="K211" s="169"/>
      <c r="M211" s="169"/>
      <c r="O211" s="169"/>
      <c r="T211" s="169"/>
      <c r="U211" s="169"/>
      <c r="V211" s="169"/>
      <c r="W211" s="169"/>
      <c r="X211" s="169"/>
      <c r="Y211" s="169"/>
      <c r="Z211" s="169"/>
      <c r="AA211" s="169"/>
      <c r="AB211" s="169"/>
      <c r="AC211" s="169"/>
      <c r="AD211" s="169"/>
      <c r="AE211" s="169"/>
      <c r="AF211" s="169"/>
      <c r="AG211" s="169"/>
      <c r="AH211" s="169"/>
      <c r="AI211" s="169"/>
      <c r="AJ211" s="169"/>
      <c r="AK211" s="169"/>
      <c r="AL211" s="169"/>
      <c r="AM211" s="169"/>
      <c r="AN211" s="169"/>
      <c r="AO211" s="169"/>
      <c r="AP211" s="169"/>
      <c r="AQ211" s="169"/>
      <c r="AR211" s="169"/>
      <c r="AS211" s="169"/>
      <c r="AT211" s="169"/>
      <c r="AU211" s="169"/>
      <c r="AV211" s="169"/>
      <c r="AW211" s="169"/>
      <c r="AX211" s="169"/>
      <c r="AY211" s="169"/>
      <c r="AZ211" s="169"/>
      <c r="BA211" s="169"/>
      <c r="BB211" s="169"/>
      <c r="BC211" s="169"/>
      <c r="BD211" s="194"/>
    </row>
    <row r="212" spans="1:56" s="171" customFormat="1" x14ac:dyDescent="0.25">
      <c r="A212" s="169"/>
      <c r="B212" s="192"/>
      <c r="C212" s="169"/>
      <c r="D212" s="169"/>
      <c r="E212" s="169"/>
      <c r="F212" s="193"/>
      <c r="G212" s="169"/>
      <c r="I212" s="169"/>
      <c r="K212" s="169"/>
      <c r="M212" s="169"/>
      <c r="O212" s="169"/>
      <c r="T212" s="169"/>
      <c r="U212" s="169"/>
      <c r="V212" s="169"/>
      <c r="W212" s="169"/>
      <c r="X212" s="169"/>
      <c r="Y212" s="169"/>
      <c r="Z212" s="169"/>
      <c r="AA212" s="169"/>
      <c r="AB212" s="169"/>
      <c r="AC212" s="169"/>
      <c r="AD212" s="169"/>
      <c r="AE212" s="169"/>
      <c r="AF212" s="169"/>
      <c r="AG212" s="169"/>
      <c r="AH212" s="169"/>
      <c r="AI212" s="169"/>
      <c r="AJ212" s="169"/>
      <c r="AK212" s="169"/>
      <c r="AL212" s="169"/>
      <c r="AM212" s="169"/>
      <c r="AN212" s="169"/>
      <c r="AO212" s="169"/>
      <c r="AP212" s="169"/>
      <c r="AQ212" s="169"/>
      <c r="AR212" s="169"/>
      <c r="AS212" s="169"/>
      <c r="AT212" s="169"/>
      <c r="AU212" s="169"/>
      <c r="AV212" s="169"/>
      <c r="AW212" s="169"/>
      <c r="AX212" s="169"/>
      <c r="AY212" s="169"/>
      <c r="AZ212" s="169"/>
      <c r="BA212" s="169"/>
      <c r="BB212" s="169"/>
      <c r="BC212" s="169"/>
      <c r="BD212" s="194"/>
    </row>
    <row r="213" spans="1:56" s="171" customFormat="1" x14ac:dyDescent="0.25">
      <c r="A213" s="169"/>
      <c r="B213" s="192"/>
      <c r="C213" s="169"/>
      <c r="D213" s="169"/>
      <c r="E213" s="169"/>
      <c r="F213" s="193"/>
      <c r="G213" s="169"/>
      <c r="I213" s="169"/>
      <c r="K213" s="169"/>
      <c r="M213" s="169"/>
      <c r="O213" s="169"/>
      <c r="T213" s="169"/>
      <c r="U213" s="169"/>
      <c r="V213" s="169"/>
      <c r="W213" s="169"/>
      <c r="X213" s="169"/>
      <c r="Y213" s="169"/>
      <c r="Z213" s="169"/>
      <c r="AA213" s="169"/>
      <c r="AB213" s="169"/>
      <c r="AC213" s="169"/>
      <c r="AD213" s="169"/>
      <c r="AE213" s="169"/>
      <c r="AF213" s="169"/>
      <c r="AG213" s="169"/>
      <c r="AH213" s="169"/>
      <c r="AI213" s="169"/>
      <c r="AJ213" s="169"/>
      <c r="AK213" s="169"/>
      <c r="AL213" s="169"/>
      <c r="AM213" s="169"/>
      <c r="AN213" s="169"/>
      <c r="AO213" s="169"/>
      <c r="AP213" s="169"/>
      <c r="AQ213" s="169"/>
      <c r="AR213" s="169"/>
      <c r="AS213" s="169"/>
      <c r="AT213" s="169"/>
      <c r="AU213" s="169"/>
      <c r="AV213" s="169"/>
      <c r="AW213" s="169"/>
      <c r="AX213" s="169"/>
      <c r="AY213" s="169"/>
      <c r="AZ213" s="169"/>
      <c r="BA213" s="169"/>
      <c r="BB213" s="169"/>
      <c r="BC213" s="169"/>
      <c r="BD213" s="194"/>
    </row>
    <row r="214" spans="1:56" s="171" customFormat="1" x14ac:dyDescent="0.25">
      <c r="A214" s="169"/>
      <c r="B214" s="192"/>
      <c r="C214" s="169"/>
      <c r="D214" s="169"/>
      <c r="E214" s="169"/>
      <c r="F214" s="193"/>
      <c r="G214" s="169"/>
      <c r="I214" s="169"/>
      <c r="K214" s="169"/>
      <c r="M214" s="169"/>
      <c r="O214" s="169"/>
      <c r="T214" s="169"/>
      <c r="U214" s="169"/>
      <c r="V214" s="169"/>
      <c r="W214" s="169"/>
      <c r="X214" s="169"/>
      <c r="Y214" s="169"/>
      <c r="Z214" s="169"/>
      <c r="AA214" s="169"/>
      <c r="AB214" s="169"/>
      <c r="AC214" s="169"/>
      <c r="AD214" s="169"/>
      <c r="AE214" s="169"/>
      <c r="AF214" s="169"/>
      <c r="AG214" s="169"/>
      <c r="AH214" s="169"/>
      <c r="AI214" s="169"/>
      <c r="AJ214" s="169"/>
      <c r="AK214" s="169"/>
      <c r="AL214" s="169"/>
      <c r="AM214" s="169"/>
      <c r="AN214" s="169"/>
      <c r="AO214" s="169"/>
      <c r="AP214" s="169"/>
      <c r="AQ214" s="169"/>
      <c r="AR214" s="169"/>
      <c r="AS214" s="169"/>
      <c r="AT214" s="169"/>
      <c r="AU214" s="169"/>
      <c r="AV214" s="169"/>
      <c r="AW214" s="169"/>
      <c r="AX214" s="169"/>
      <c r="AY214" s="169"/>
      <c r="AZ214" s="169"/>
      <c r="BA214" s="169"/>
      <c r="BB214" s="169"/>
      <c r="BC214" s="169"/>
      <c r="BD214" s="194"/>
    </row>
    <row r="215" spans="1:56" s="171" customFormat="1" x14ac:dyDescent="0.25">
      <c r="A215" s="169"/>
      <c r="B215" s="192"/>
      <c r="C215" s="169"/>
      <c r="D215" s="169"/>
      <c r="E215" s="169"/>
      <c r="F215" s="193"/>
      <c r="G215" s="169"/>
      <c r="I215" s="169"/>
      <c r="K215" s="169"/>
      <c r="M215" s="169"/>
      <c r="O215" s="169"/>
      <c r="T215" s="169"/>
      <c r="U215" s="169"/>
      <c r="V215" s="169"/>
      <c r="W215" s="169"/>
      <c r="X215" s="169"/>
      <c r="Y215" s="169"/>
      <c r="Z215" s="169"/>
      <c r="AA215" s="169"/>
      <c r="AB215" s="169"/>
      <c r="AC215" s="169"/>
      <c r="AD215" s="169"/>
      <c r="AE215" s="169"/>
      <c r="AF215" s="169"/>
      <c r="AG215" s="169"/>
      <c r="AH215" s="169"/>
      <c r="AI215" s="169"/>
      <c r="AJ215" s="169"/>
      <c r="AK215" s="169"/>
      <c r="AL215" s="169"/>
      <c r="AM215" s="169"/>
      <c r="AN215" s="169"/>
      <c r="AO215" s="169"/>
      <c r="AP215" s="169"/>
      <c r="AQ215" s="169"/>
      <c r="AR215" s="169"/>
      <c r="AS215" s="169"/>
      <c r="AT215" s="169"/>
      <c r="AU215" s="169"/>
      <c r="AV215" s="169"/>
      <c r="AW215" s="169"/>
      <c r="AX215" s="169"/>
      <c r="AY215" s="169"/>
      <c r="AZ215" s="169"/>
      <c r="BA215" s="169"/>
      <c r="BB215" s="169"/>
      <c r="BC215" s="169"/>
      <c r="BD215" s="194"/>
    </row>
    <row r="216" spans="1:56" s="171" customFormat="1" x14ac:dyDescent="0.25">
      <c r="A216" s="169"/>
      <c r="B216" s="192"/>
      <c r="C216" s="169"/>
      <c r="D216" s="169"/>
      <c r="E216" s="169"/>
      <c r="F216" s="193"/>
      <c r="G216" s="169"/>
      <c r="I216" s="169"/>
      <c r="K216" s="169"/>
      <c r="M216" s="169"/>
      <c r="O216" s="169"/>
      <c r="T216" s="169"/>
      <c r="U216" s="169"/>
      <c r="V216" s="169"/>
      <c r="W216" s="169"/>
      <c r="X216" s="169"/>
      <c r="Y216" s="169"/>
      <c r="Z216" s="169"/>
      <c r="AA216" s="169"/>
      <c r="AB216" s="169"/>
      <c r="AC216" s="169"/>
      <c r="AD216" s="169"/>
      <c r="AE216" s="169"/>
      <c r="AF216" s="169"/>
      <c r="AG216" s="169"/>
      <c r="AH216" s="169"/>
      <c r="AI216" s="169"/>
      <c r="AJ216" s="169"/>
      <c r="AK216" s="169"/>
      <c r="AL216" s="169"/>
      <c r="AM216" s="169"/>
      <c r="AN216" s="169"/>
      <c r="AO216" s="169"/>
      <c r="AP216" s="169"/>
      <c r="AQ216" s="169"/>
      <c r="AR216" s="169"/>
      <c r="AS216" s="169"/>
      <c r="AT216" s="169"/>
      <c r="AU216" s="169"/>
      <c r="AV216" s="169"/>
      <c r="AW216" s="169"/>
      <c r="AX216" s="169"/>
      <c r="AY216" s="169"/>
      <c r="AZ216" s="169"/>
      <c r="BA216" s="169"/>
      <c r="BB216" s="169"/>
      <c r="BC216" s="169"/>
      <c r="BD216" s="194"/>
    </row>
    <row r="217" spans="1:56" s="171" customFormat="1" x14ac:dyDescent="0.25">
      <c r="A217" s="169"/>
      <c r="B217" s="192"/>
      <c r="C217" s="169"/>
      <c r="D217" s="169"/>
      <c r="E217" s="169"/>
      <c r="F217" s="193"/>
      <c r="G217" s="169"/>
      <c r="I217" s="169"/>
      <c r="K217" s="169"/>
      <c r="M217" s="169"/>
      <c r="O217" s="169"/>
      <c r="T217" s="169"/>
      <c r="U217" s="169"/>
      <c r="V217" s="169"/>
      <c r="W217" s="169"/>
      <c r="X217" s="169"/>
      <c r="Y217" s="169"/>
      <c r="Z217" s="169"/>
      <c r="AA217" s="169"/>
      <c r="AB217" s="169"/>
      <c r="AC217" s="169"/>
      <c r="AD217" s="169"/>
      <c r="AE217" s="169"/>
      <c r="AF217" s="169"/>
      <c r="AG217" s="169"/>
      <c r="AH217" s="169"/>
      <c r="AI217" s="169"/>
      <c r="AJ217" s="169"/>
      <c r="AK217" s="169"/>
      <c r="AL217" s="169"/>
      <c r="AM217" s="169"/>
      <c r="AN217" s="169"/>
      <c r="AO217" s="169"/>
      <c r="AP217" s="169"/>
      <c r="AQ217" s="169"/>
      <c r="AR217" s="169"/>
      <c r="AS217" s="169"/>
      <c r="AT217" s="169"/>
      <c r="AU217" s="169"/>
      <c r="AV217" s="169"/>
      <c r="AW217" s="169"/>
      <c r="AX217" s="169"/>
      <c r="AY217" s="169"/>
      <c r="AZ217" s="169"/>
      <c r="BA217" s="169"/>
      <c r="BB217" s="169"/>
      <c r="BC217" s="169"/>
      <c r="BD217" s="194"/>
    </row>
    <row r="218" spans="1:56" s="171" customFormat="1" x14ac:dyDescent="0.25">
      <c r="A218" s="169"/>
      <c r="B218" s="192"/>
      <c r="C218" s="169"/>
      <c r="D218" s="169"/>
      <c r="E218" s="169"/>
      <c r="F218" s="193"/>
      <c r="G218" s="169"/>
      <c r="I218" s="169"/>
      <c r="K218" s="169"/>
      <c r="M218" s="169"/>
      <c r="O218" s="169"/>
      <c r="T218" s="169"/>
      <c r="U218" s="169"/>
      <c r="V218" s="169"/>
      <c r="W218" s="169"/>
      <c r="X218" s="169"/>
      <c r="Y218" s="169"/>
      <c r="Z218" s="169"/>
      <c r="AA218" s="169"/>
      <c r="AB218" s="169"/>
      <c r="AC218" s="169"/>
      <c r="AD218" s="169"/>
      <c r="AE218" s="169"/>
      <c r="AF218" s="169"/>
      <c r="AG218" s="169"/>
      <c r="AH218" s="169"/>
      <c r="AI218" s="169"/>
      <c r="AJ218" s="169"/>
      <c r="AK218" s="169"/>
      <c r="AL218" s="169"/>
      <c r="AM218" s="169"/>
      <c r="AN218" s="169"/>
      <c r="AO218" s="169"/>
      <c r="AP218" s="169"/>
      <c r="AQ218" s="169"/>
      <c r="AR218" s="169"/>
      <c r="AS218" s="169"/>
      <c r="AT218" s="169"/>
      <c r="AU218" s="169"/>
      <c r="AV218" s="169"/>
      <c r="AW218" s="169"/>
      <c r="AX218" s="169"/>
      <c r="AY218" s="169"/>
      <c r="AZ218" s="169"/>
      <c r="BA218" s="169"/>
      <c r="BB218" s="169"/>
      <c r="BC218" s="169"/>
      <c r="BD218" s="194"/>
    </row>
    <row r="219" spans="1:56" s="171" customFormat="1" x14ac:dyDescent="0.25">
      <c r="A219" s="169"/>
      <c r="B219" s="192"/>
      <c r="C219" s="169"/>
      <c r="D219" s="169"/>
      <c r="E219" s="169"/>
      <c r="F219" s="193"/>
      <c r="G219" s="169"/>
      <c r="I219" s="169"/>
      <c r="K219" s="169"/>
      <c r="M219" s="169"/>
      <c r="O219" s="169"/>
      <c r="T219" s="169"/>
      <c r="U219" s="169"/>
      <c r="V219" s="169"/>
      <c r="W219" s="169"/>
      <c r="X219" s="169"/>
      <c r="Y219" s="169"/>
      <c r="Z219" s="169"/>
      <c r="AA219" s="169"/>
      <c r="AB219" s="169"/>
      <c r="AC219" s="169"/>
      <c r="AD219" s="169"/>
      <c r="AE219" s="169"/>
      <c r="AF219" s="169"/>
      <c r="AG219" s="169"/>
      <c r="AH219" s="169"/>
      <c r="AI219" s="169"/>
      <c r="AJ219" s="169"/>
      <c r="AK219" s="169"/>
      <c r="AL219" s="169"/>
      <c r="AM219" s="169"/>
      <c r="AN219" s="169"/>
      <c r="AO219" s="169"/>
      <c r="AP219" s="169"/>
      <c r="AQ219" s="169"/>
      <c r="AR219" s="169"/>
      <c r="AS219" s="169"/>
      <c r="AT219" s="169"/>
      <c r="AU219" s="169"/>
      <c r="AV219" s="169"/>
      <c r="AW219" s="169"/>
      <c r="AX219" s="169"/>
      <c r="AY219" s="169"/>
      <c r="AZ219" s="169"/>
      <c r="BA219" s="169"/>
      <c r="BB219" s="169"/>
      <c r="BC219" s="169"/>
      <c r="BD219" s="194"/>
    </row>
    <row r="220" spans="1:56" s="171" customFormat="1" x14ac:dyDescent="0.25">
      <c r="A220" s="169"/>
      <c r="B220" s="192"/>
      <c r="C220" s="169"/>
      <c r="D220" s="169"/>
      <c r="E220" s="169"/>
      <c r="F220" s="193"/>
      <c r="G220" s="169"/>
      <c r="I220" s="169"/>
      <c r="K220" s="169"/>
      <c r="M220" s="169"/>
      <c r="O220" s="169"/>
      <c r="T220" s="169"/>
      <c r="U220" s="169"/>
      <c r="V220" s="169"/>
      <c r="W220" s="169"/>
      <c r="X220" s="169"/>
      <c r="Y220" s="169"/>
      <c r="Z220" s="169"/>
      <c r="AA220" s="169"/>
      <c r="AB220" s="169"/>
      <c r="AC220" s="169"/>
      <c r="AD220" s="169"/>
      <c r="AE220" s="169"/>
      <c r="AF220" s="169"/>
      <c r="AG220" s="169"/>
      <c r="AH220" s="169"/>
      <c r="AI220" s="169"/>
      <c r="AJ220" s="169"/>
      <c r="AK220" s="169"/>
      <c r="AL220" s="169"/>
      <c r="AM220" s="169"/>
      <c r="AN220" s="169"/>
      <c r="AO220" s="169"/>
      <c r="AP220" s="169"/>
      <c r="AQ220" s="169"/>
      <c r="AR220" s="169"/>
      <c r="AS220" s="169"/>
      <c r="AT220" s="169"/>
      <c r="AU220" s="169"/>
      <c r="AV220" s="169"/>
      <c r="AW220" s="169"/>
      <c r="AX220" s="169"/>
      <c r="AY220" s="169"/>
      <c r="AZ220" s="169"/>
      <c r="BA220" s="169"/>
      <c r="BB220" s="169"/>
      <c r="BC220" s="169"/>
      <c r="BD220" s="194"/>
    </row>
    <row r="221" spans="1:56" s="171" customFormat="1" x14ac:dyDescent="0.25">
      <c r="A221" s="169"/>
      <c r="B221" s="192"/>
      <c r="C221" s="169"/>
      <c r="D221" s="169"/>
      <c r="E221" s="169"/>
      <c r="F221" s="193"/>
      <c r="G221" s="169"/>
      <c r="I221" s="169"/>
      <c r="K221" s="169"/>
      <c r="M221" s="169"/>
      <c r="O221" s="169"/>
      <c r="T221" s="169"/>
      <c r="U221" s="169"/>
      <c r="V221" s="169"/>
      <c r="W221" s="169"/>
      <c r="X221" s="169"/>
      <c r="Y221" s="169"/>
      <c r="Z221" s="169"/>
      <c r="AA221" s="169"/>
      <c r="AB221" s="169"/>
      <c r="AC221" s="169"/>
      <c r="AD221" s="169"/>
      <c r="AE221" s="169"/>
      <c r="AF221" s="169"/>
      <c r="AG221" s="169"/>
      <c r="AH221" s="169"/>
      <c r="AI221" s="169"/>
      <c r="AJ221" s="169"/>
      <c r="AK221" s="169"/>
      <c r="AL221" s="169"/>
      <c r="AM221" s="169"/>
      <c r="AN221" s="169"/>
      <c r="AO221" s="169"/>
      <c r="AP221" s="169"/>
      <c r="AQ221" s="169"/>
      <c r="AR221" s="169"/>
      <c r="AS221" s="169"/>
      <c r="AT221" s="169"/>
      <c r="AU221" s="169"/>
      <c r="AV221" s="169"/>
      <c r="AW221" s="169"/>
      <c r="AX221" s="169"/>
      <c r="AY221" s="169"/>
      <c r="AZ221" s="169"/>
      <c r="BA221" s="169"/>
      <c r="BB221" s="169"/>
      <c r="BC221" s="169"/>
      <c r="BD221" s="194"/>
    </row>
    <row r="222" spans="1:56" s="171" customFormat="1" x14ac:dyDescent="0.25">
      <c r="A222" s="169"/>
      <c r="B222" s="192"/>
      <c r="C222" s="169"/>
      <c r="D222" s="169"/>
      <c r="E222" s="169"/>
      <c r="F222" s="193"/>
      <c r="G222" s="169"/>
      <c r="I222" s="169"/>
      <c r="K222" s="169"/>
      <c r="M222" s="169"/>
      <c r="O222" s="169"/>
      <c r="T222" s="169"/>
      <c r="U222" s="169"/>
      <c r="V222" s="169"/>
      <c r="W222" s="169"/>
      <c r="X222" s="169"/>
      <c r="Y222" s="169"/>
      <c r="Z222" s="169"/>
      <c r="AA222" s="169"/>
      <c r="AB222" s="169"/>
      <c r="AC222" s="169"/>
      <c r="AD222" s="169"/>
      <c r="AE222" s="169"/>
      <c r="AF222" s="169"/>
      <c r="AG222" s="169"/>
      <c r="AH222" s="169"/>
      <c r="AI222" s="169"/>
      <c r="AJ222" s="169"/>
      <c r="AK222" s="169"/>
      <c r="AL222" s="169"/>
      <c r="AM222" s="169"/>
      <c r="AN222" s="169"/>
      <c r="AO222" s="169"/>
      <c r="AP222" s="169"/>
      <c r="AQ222" s="169"/>
      <c r="AR222" s="169"/>
      <c r="AS222" s="169"/>
      <c r="AT222" s="169"/>
      <c r="AU222" s="169"/>
      <c r="AV222" s="169"/>
      <c r="AW222" s="169"/>
      <c r="AX222" s="169"/>
      <c r="AY222" s="169"/>
      <c r="AZ222" s="169"/>
      <c r="BA222" s="169"/>
      <c r="BB222" s="169"/>
      <c r="BC222" s="169"/>
      <c r="BD222" s="194"/>
    </row>
    <row r="223" spans="1:56" s="171" customFormat="1" x14ac:dyDescent="0.25">
      <c r="A223" s="169"/>
      <c r="B223" s="192"/>
      <c r="C223" s="169"/>
      <c r="D223" s="169"/>
      <c r="E223" s="169"/>
      <c r="F223" s="193"/>
      <c r="G223" s="169"/>
      <c r="I223" s="169"/>
      <c r="K223" s="169"/>
      <c r="M223" s="169"/>
      <c r="O223" s="169"/>
      <c r="T223" s="169"/>
      <c r="U223" s="169"/>
      <c r="V223" s="169"/>
      <c r="W223" s="169"/>
      <c r="X223" s="169"/>
      <c r="Y223" s="169"/>
      <c r="Z223" s="169"/>
      <c r="AA223" s="169"/>
      <c r="AB223" s="169"/>
      <c r="AC223" s="169"/>
      <c r="AD223" s="169"/>
      <c r="AE223" s="169"/>
      <c r="AF223" s="169"/>
      <c r="AG223" s="169"/>
      <c r="AH223" s="169"/>
      <c r="AI223" s="169"/>
      <c r="AJ223" s="169"/>
      <c r="AK223" s="169"/>
      <c r="AL223" s="169"/>
      <c r="AM223" s="169"/>
      <c r="AN223" s="169"/>
      <c r="AO223" s="169"/>
      <c r="AP223" s="169"/>
      <c r="AQ223" s="169"/>
      <c r="AR223" s="169"/>
      <c r="AS223" s="169"/>
      <c r="AT223" s="169"/>
      <c r="AU223" s="169"/>
      <c r="AV223" s="169"/>
      <c r="AW223" s="169"/>
      <c r="AX223" s="169"/>
      <c r="AY223" s="169"/>
      <c r="AZ223" s="169"/>
      <c r="BA223" s="169"/>
      <c r="BB223" s="169"/>
      <c r="BC223" s="169"/>
      <c r="BD223" s="194"/>
    </row>
    <row r="224" spans="1:56" s="171" customFormat="1" x14ac:dyDescent="0.25">
      <c r="A224" s="169"/>
      <c r="B224" s="192"/>
      <c r="C224" s="169"/>
      <c r="D224" s="169"/>
      <c r="E224" s="169"/>
      <c r="F224" s="193"/>
      <c r="G224" s="169"/>
      <c r="I224" s="169"/>
      <c r="K224" s="169"/>
      <c r="M224" s="169"/>
      <c r="O224" s="169"/>
      <c r="T224" s="169"/>
      <c r="U224" s="169"/>
      <c r="V224" s="169"/>
      <c r="W224" s="169"/>
      <c r="X224" s="169"/>
      <c r="Y224" s="169"/>
      <c r="Z224" s="169"/>
      <c r="AA224" s="169"/>
      <c r="AB224" s="169"/>
      <c r="AC224" s="169"/>
      <c r="AD224" s="169"/>
      <c r="AE224" s="169"/>
      <c r="AF224" s="169"/>
      <c r="AG224" s="169"/>
      <c r="AH224" s="169"/>
      <c r="AI224" s="169"/>
      <c r="AJ224" s="169"/>
      <c r="AK224" s="169"/>
      <c r="AL224" s="169"/>
      <c r="AM224" s="169"/>
      <c r="AN224" s="169"/>
      <c r="AO224" s="169"/>
      <c r="AP224" s="169"/>
      <c r="AQ224" s="169"/>
      <c r="AR224" s="169"/>
      <c r="AS224" s="169"/>
      <c r="AT224" s="169"/>
      <c r="AU224" s="169"/>
      <c r="AV224" s="169"/>
      <c r="AW224" s="169"/>
      <c r="AX224" s="169"/>
      <c r="AY224" s="169"/>
      <c r="AZ224" s="169"/>
      <c r="BA224" s="169"/>
      <c r="BB224" s="169"/>
      <c r="BC224" s="169"/>
      <c r="BD224" s="194"/>
    </row>
    <row r="225" spans="1:56" s="171" customFormat="1" x14ac:dyDescent="0.25">
      <c r="A225" s="169"/>
      <c r="B225" s="192"/>
      <c r="C225" s="169"/>
      <c r="D225" s="169"/>
      <c r="E225" s="169"/>
      <c r="F225" s="193"/>
      <c r="G225" s="169"/>
      <c r="I225" s="169"/>
      <c r="K225" s="169"/>
      <c r="M225" s="169"/>
      <c r="O225" s="169"/>
      <c r="T225" s="169"/>
      <c r="U225" s="169"/>
      <c r="V225" s="169"/>
      <c r="W225" s="169"/>
      <c r="X225" s="169"/>
      <c r="Y225" s="169"/>
      <c r="Z225" s="169"/>
      <c r="AA225" s="169"/>
      <c r="AB225" s="169"/>
      <c r="AC225" s="169"/>
      <c r="AD225" s="169"/>
      <c r="AE225" s="169"/>
      <c r="AF225" s="169"/>
      <c r="AG225" s="169"/>
      <c r="AH225" s="169"/>
      <c r="AI225" s="169"/>
      <c r="AJ225" s="169"/>
      <c r="AK225" s="169"/>
      <c r="AL225" s="169"/>
      <c r="AM225" s="169"/>
      <c r="AN225" s="169"/>
      <c r="AO225" s="169"/>
      <c r="AP225" s="169"/>
      <c r="AQ225" s="169"/>
      <c r="AR225" s="169"/>
      <c r="AS225" s="169"/>
      <c r="AT225" s="169"/>
      <c r="AU225" s="169"/>
      <c r="AV225" s="169"/>
      <c r="AW225" s="169"/>
      <c r="AX225" s="169"/>
      <c r="AY225" s="169"/>
      <c r="AZ225" s="169"/>
      <c r="BA225" s="169"/>
      <c r="BB225" s="169"/>
      <c r="BC225" s="169"/>
      <c r="BD225" s="194"/>
    </row>
    <row r="226" spans="1:56" s="171" customFormat="1" x14ac:dyDescent="0.25">
      <c r="A226" s="169"/>
      <c r="B226" s="192"/>
      <c r="C226" s="169"/>
      <c r="D226" s="169"/>
      <c r="E226" s="169"/>
      <c r="F226" s="193"/>
      <c r="G226" s="169"/>
      <c r="I226" s="169"/>
      <c r="K226" s="169"/>
      <c r="M226" s="169"/>
      <c r="O226" s="169"/>
      <c r="T226" s="169"/>
      <c r="U226" s="169"/>
      <c r="V226" s="169"/>
      <c r="W226" s="169"/>
      <c r="X226" s="169"/>
      <c r="Y226" s="169"/>
      <c r="Z226" s="169"/>
      <c r="AA226" s="169"/>
      <c r="AB226" s="169"/>
      <c r="AC226" s="169"/>
      <c r="AD226" s="169"/>
      <c r="AE226" s="169"/>
      <c r="AF226" s="169"/>
      <c r="AG226" s="169"/>
      <c r="AH226" s="169"/>
      <c r="AI226" s="169"/>
      <c r="AJ226" s="169"/>
      <c r="AK226" s="169"/>
      <c r="AL226" s="169"/>
      <c r="AM226" s="169"/>
      <c r="AN226" s="169"/>
      <c r="AO226" s="169"/>
      <c r="AP226" s="169"/>
      <c r="AQ226" s="169"/>
      <c r="AR226" s="169"/>
      <c r="AS226" s="169"/>
      <c r="AT226" s="169"/>
      <c r="AU226" s="169"/>
      <c r="AV226" s="169"/>
      <c r="AW226" s="169"/>
      <c r="AX226" s="169"/>
      <c r="AY226" s="169"/>
      <c r="AZ226" s="169"/>
      <c r="BA226" s="169"/>
      <c r="BB226" s="169"/>
      <c r="BC226" s="169"/>
      <c r="BD226" s="194"/>
    </row>
    <row r="227" spans="1:56" s="171" customFormat="1" x14ac:dyDescent="0.25">
      <c r="A227" s="169"/>
      <c r="B227" s="192"/>
      <c r="C227" s="169"/>
      <c r="D227" s="169"/>
      <c r="E227" s="169"/>
      <c r="F227" s="193"/>
      <c r="G227" s="169"/>
      <c r="I227" s="169"/>
      <c r="K227" s="169"/>
      <c r="M227" s="169"/>
      <c r="O227" s="169"/>
      <c r="T227" s="169"/>
      <c r="U227" s="169"/>
      <c r="V227" s="169"/>
      <c r="W227" s="169"/>
      <c r="X227" s="169"/>
      <c r="Y227" s="169"/>
      <c r="Z227" s="169"/>
      <c r="AA227" s="169"/>
      <c r="AB227" s="169"/>
      <c r="AC227" s="169"/>
      <c r="AD227" s="169"/>
      <c r="AE227" s="169"/>
      <c r="AF227" s="169"/>
      <c r="AG227" s="169"/>
      <c r="AH227" s="169"/>
      <c r="AI227" s="169"/>
      <c r="AJ227" s="169"/>
      <c r="AK227" s="169"/>
      <c r="AL227" s="169"/>
      <c r="AM227" s="169"/>
      <c r="AN227" s="169"/>
      <c r="AO227" s="169"/>
      <c r="AP227" s="169"/>
      <c r="AQ227" s="169"/>
      <c r="AR227" s="169"/>
      <c r="AS227" s="169"/>
      <c r="AT227" s="169"/>
      <c r="AU227" s="169"/>
      <c r="AV227" s="169"/>
      <c r="AW227" s="169"/>
      <c r="AX227" s="169"/>
      <c r="AY227" s="169"/>
      <c r="AZ227" s="169"/>
      <c r="BA227" s="169"/>
      <c r="BB227" s="169"/>
      <c r="BC227" s="169"/>
      <c r="BD227" s="194"/>
    </row>
    <row r="228" spans="1:56" s="171" customFormat="1" x14ac:dyDescent="0.25">
      <c r="A228" s="169"/>
      <c r="B228" s="192"/>
      <c r="C228" s="169"/>
      <c r="D228" s="169"/>
      <c r="E228" s="169"/>
      <c r="F228" s="193"/>
      <c r="G228" s="169"/>
      <c r="I228" s="169"/>
      <c r="K228" s="169"/>
      <c r="M228" s="169"/>
      <c r="O228" s="169"/>
      <c r="T228" s="169"/>
      <c r="U228" s="169"/>
      <c r="V228" s="169"/>
      <c r="W228" s="169"/>
      <c r="X228" s="169"/>
      <c r="Y228" s="169"/>
      <c r="Z228" s="169"/>
      <c r="AA228" s="169"/>
      <c r="AB228" s="169"/>
      <c r="AC228" s="169"/>
      <c r="AD228" s="169"/>
      <c r="AE228" s="169"/>
      <c r="AF228" s="169"/>
      <c r="AG228" s="169"/>
      <c r="AH228" s="169"/>
      <c r="AI228" s="169"/>
      <c r="AJ228" s="169"/>
      <c r="AK228" s="169"/>
      <c r="AL228" s="169"/>
      <c r="AM228" s="169"/>
      <c r="AN228" s="169"/>
      <c r="AO228" s="169"/>
      <c r="AP228" s="169"/>
      <c r="AQ228" s="169"/>
      <c r="AR228" s="169"/>
      <c r="AS228" s="169"/>
      <c r="AT228" s="169"/>
      <c r="AU228" s="169"/>
      <c r="AV228" s="169"/>
      <c r="AW228" s="169"/>
      <c r="AX228" s="169"/>
      <c r="AY228" s="169"/>
      <c r="AZ228" s="169"/>
      <c r="BA228" s="169"/>
      <c r="BB228" s="169"/>
      <c r="BC228" s="169"/>
      <c r="BD228" s="194"/>
    </row>
    <row r="229" spans="1:56" s="171" customFormat="1" x14ac:dyDescent="0.25">
      <c r="A229" s="169"/>
      <c r="B229" s="192"/>
      <c r="C229" s="169"/>
      <c r="D229" s="169"/>
      <c r="E229" s="169"/>
      <c r="F229" s="193"/>
      <c r="G229" s="169"/>
      <c r="I229" s="169"/>
      <c r="K229" s="169"/>
      <c r="M229" s="169"/>
      <c r="O229" s="169"/>
      <c r="T229" s="169"/>
      <c r="U229" s="169"/>
      <c r="V229" s="169"/>
      <c r="W229" s="169"/>
      <c r="X229" s="169"/>
      <c r="Y229" s="169"/>
      <c r="Z229" s="169"/>
      <c r="AA229" s="169"/>
      <c r="AB229" s="169"/>
      <c r="AC229" s="169"/>
      <c r="AD229" s="169"/>
      <c r="AE229" s="169"/>
      <c r="AF229" s="169"/>
      <c r="AG229" s="169"/>
      <c r="AH229" s="169"/>
      <c r="AI229" s="169"/>
      <c r="AJ229" s="169"/>
      <c r="AK229" s="169"/>
      <c r="AL229" s="169"/>
      <c r="AM229" s="169"/>
      <c r="AN229" s="169"/>
      <c r="AO229" s="169"/>
      <c r="AP229" s="169"/>
      <c r="AQ229" s="169"/>
      <c r="AR229" s="169"/>
      <c r="AS229" s="169"/>
      <c r="AT229" s="169"/>
      <c r="AU229" s="169"/>
      <c r="AV229" s="169"/>
      <c r="AW229" s="169"/>
      <c r="AX229" s="169"/>
      <c r="AY229" s="169"/>
      <c r="AZ229" s="169"/>
      <c r="BA229" s="169"/>
      <c r="BB229" s="169"/>
      <c r="BC229" s="169"/>
      <c r="BD229" s="194"/>
    </row>
    <row r="230" spans="1:56" s="171" customFormat="1" x14ac:dyDescent="0.25">
      <c r="A230" s="169"/>
      <c r="B230" s="192"/>
      <c r="C230" s="169"/>
      <c r="D230" s="169"/>
      <c r="E230" s="169"/>
      <c r="F230" s="193"/>
      <c r="G230" s="169"/>
      <c r="I230" s="169"/>
      <c r="K230" s="169"/>
      <c r="M230" s="169"/>
      <c r="O230" s="169"/>
      <c r="T230" s="169"/>
      <c r="U230" s="169"/>
      <c r="V230" s="169"/>
      <c r="W230" s="169"/>
      <c r="X230" s="169"/>
      <c r="Y230" s="169"/>
      <c r="Z230" s="169"/>
      <c r="AA230" s="169"/>
      <c r="AB230" s="169"/>
      <c r="AC230" s="169"/>
      <c r="AD230" s="169"/>
      <c r="AE230" s="169"/>
      <c r="AF230" s="169"/>
      <c r="AG230" s="169"/>
      <c r="AH230" s="169"/>
      <c r="AI230" s="169"/>
      <c r="AJ230" s="169"/>
      <c r="AK230" s="169"/>
      <c r="AL230" s="169"/>
      <c r="AM230" s="169"/>
      <c r="AN230" s="169"/>
      <c r="AO230" s="169"/>
      <c r="AP230" s="169"/>
      <c r="AQ230" s="169"/>
      <c r="AR230" s="169"/>
      <c r="AS230" s="169"/>
      <c r="AT230" s="169"/>
      <c r="AU230" s="169"/>
      <c r="AV230" s="169"/>
      <c r="AW230" s="169"/>
      <c r="AX230" s="169"/>
      <c r="AY230" s="169"/>
      <c r="AZ230" s="169"/>
      <c r="BA230" s="169"/>
      <c r="BB230" s="169"/>
      <c r="BC230" s="169"/>
      <c r="BD230" s="194"/>
    </row>
    <row r="231" spans="1:56" s="171" customFormat="1" x14ac:dyDescent="0.25">
      <c r="A231" s="169"/>
      <c r="B231" s="192"/>
      <c r="C231" s="169"/>
      <c r="D231" s="169"/>
      <c r="E231" s="169"/>
      <c r="F231" s="193"/>
      <c r="G231" s="169"/>
      <c r="I231" s="169"/>
      <c r="K231" s="169"/>
      <c r="M231" s="169"/>
      <c r="O231" s="169"/>
      <c r="T231" s="169"/>
      <c r="U231" s="169"/>
      <c r="V231" s="169"/>
      <c r="W231" s="169"/>
      <c r="X231" s="169"/>
      <c r="Y231" s="169"/>
      <c r="Z231" s="169"/>
      <c r="AA231" s="169"/>
      <c r="AB231" s="169"/>
      <c r="AC231" s="169"/>
      <c r="AD231" s="169"/>
      <c r="AE231" s="169"/>
      <c r="AF231" s="169"/>
      <c r="AG231" s="169"/>
      <c r="AH231" s="169"/>
      <c r="AI231" s="169"/>
      <c r="AJ231" s="169"/>
      <c r="AK231" s="169"/>
      <c r="AL231" s="169"/>
      <c r="AM231" s="169"/>
      <c r="AN231" s="169"/>
      <c r="AO231" s="169"/>
      <c r="AP231" s="169"/>
      <c r="AQ231" s="169"/>
      <c r="AR231" s="169"/>
      <c r="AS231" s="169"/>
      <c r="AT231" s="169"/>
      <c r="AU231" s="169"/>
      <c r="AV231" s="169"/>
      <c r="AW231" s="169"/>
      <c r="AX231" s="169"/>
      <c r="AY231" s="169"/>
      <c r="AZ231" s="169"/>
      <c r="BA231" s="169"/>
      <c r="BB231" s="169"/>
      <c r="BC231" s="169"/>
      <c r="BD231" s="194"/>
    </row>
    <row r="232" spans="1:56" s="171" customFormat="1" x14ac:dyDescent="0.25">
      <c r="A232" s="169"/>
      <c r="B232" s="192"/>
      <c r="C232" s="169"/>
      <c r="D232" s="169"/>
      <c r="E232" s="169"/>
      <c r="F232" s="193"/>
      <c r="G232" s="169"/>
      <c r="I232" s="169"/>
      <c r="K232" s="169"/>
      <c r="M232" s="169"/>
      <c r="O232" s="169"/>
      <c r="T232" s="169"/>
      <c r="U232" s="169"/>
      <c r="V232" s="169"/>
      <c r="W232" s="169"/>
      <c r="X232" s="169"/>
      <c r="Y232" s="169"/>
      <c r="Z232" s="169"/>
      <c r="AA232" s="169"/>
      <c r="AB232" s="169"/>
      <c r="AC232" s="169"/>
      <c r="AD232" s="169"/>
      <c r="AE232" s="169"/>
      <c r="AF232" s="169"/>
      <c r="AG232" s="169"/>
      <c r="AH232" s="169"/>
      <c r="AI232" s="169"/>
      <c r="AJ232" s="169"/>
      <c r="AK232" s="169"/>
      <c r="AL232" s="169"/>
      <c r="AM232" s="169"/>
      <c r="AN232" s="169"/>
      <c r="AO232" s="169"/>
      <c r="AP232" s="169"/>
      <c r="AQ232" s="169"/>
      <c r="AR232" s="169"/>
      <c r="AS232" s="169"/>
      <c r="AT232" s="169"/>
      <c r="AU232" s="169"/>
      <c r="AV232" s="169"/>
      <c r="AW232" s="169"/>
      <c r="AX232" s="169"/>
      <c r="AY232" s="169"/>
      <c r="AZ232" s="169"/>
      <c r="BA232" s="169"/>
      <c r="BB232" s="169"/>
      <c r="BC232" s="169"/>
      <c r="BD232" s="194"/>
    </row>
    <row r="233" spans="1:56" s="171" customFormat="1" x14ac:dyDescent="0.25">
      <c r="A233" s="169"/>
      <c r="B233" s="192"/>
      <c r="C233" s="169"/>
      <c r="D233" s="169"/>
      <c r="E233" s="169"/>
      <c r="F233" s="193"/>
      <c r="G233" s="169"/>
      <c r="I233" s="169"/>
      <c r="K233" s="169"/>
      <c r="M233" s="169"/>
      <c r="O233" s="169"/>
      <c r="T233" s="169"/>
      <c r="U233" s="169"/>
      <c r="V233" s="169"/>
      <c r="W233" s="169"/>
      <c r="X233" s="169"/>
      <c r="Y233" s="169"/>
      <c r="Z233" s="169"/>
      <c r="AA233" s="169"/>
      <c r="AB233" s="169"/>
      <c r="AC233" s="169"/>
      <c r="AD233" s="169"/>
      <c r="AE233" s="169"/>
      <c r="AF233" s="169"/>
      <c r="AG233" s="169"/>
      <c r="AH233" s="169"/>
      <c r="AI233" s="169"/>
      <c r="AJ233" s="169"/>
      <c r="AK233" s="169"/>
      <c r="AL233" s="169"/>
      <c r="AM233" s="169"/>
      <c r="AN233" s="169"/>
      <c r="AO233" s="169"/>
      <c r="AP233" s="169"/>
      <c r="AQ233" s="169"/>
      <c r="AR233" s="169"/>
      <c r="AS233" s="169"/>
      <c r="AT233" s="169"/>
      <c r="AU233" s="169"/>
      <c r="AV233" s="169"/>
      <c r="AW233" s="169"/>
      <c r="AX233" s="169"/>
      <c r="AY233" s="169"/>
      <c r="AZ233" s="169"/>
      <c r="BA233" s="169"/>
      <c r="BB233" s="169"/>
      <c r="BC233" s="169"/>
      <c r="BD233" s="194"/>
    </row>
    <row r="234" spans="1:56" s="171" customFormat="1" x14ac:dyDescent="0.25">
      <c r="A234" s="169"/>
      <c r="B234" s="192"/>
      <c r="C234" s="169"/>
      <c r="D234" s="169"/>
      <c r="E234" s="169"/>
      <c r="F234" s="193"/>
      <c r="G234" s="169"/>
      <c r="I234" s="169"/>
      <c r="K234" s="169"/>
      <c r="M234" s="169"/>
      <c r="O234" s="169"/>
      <c r="T234" s="169"/>
      <c r="U234" s="169"/>
      <c r="V234" s="169"/>
      <c r="W234" s="169"/>
      <c r="X234" s="169"/>
      <c r="Y234" s="169"/>
      <c r="Z234" s="169"/>
      <c r="AA234" s="169"/>
      <c r="AB234" s="169"/>
      <c r="AC234" s="169"/>
      <c r="AD234" s="169"/>
      <c r="AE234" s="169"/>
      <c r="AF234" s="169"/>
      <c r="AG234" s="169"/>
      <c r="AH234" s="169"/>
      <c r="AI234" s="169"/>
      <c r="AJ234" s="169"/>
      <c r="AK234" s="169"/>
      <c r="AL234" s="169"/>
      <c r="AM234" s="169"/>
      <c r="AN234" s="169"/>
      <c r="AO234" s="169"/>
      <c r="AP234" s="169"/>
      <c r="AQ234" s="169"/>
      <c r="AR234" s="169"/>
      <c r="AS234" s="169"/>
      <c r="AT234" s="169"/>
      <c r="AU234" s="169"/>
      <c r="AV234" s="169"/>
      <c r="AW234" s="169"/>
      <c r="AX234" s="169"/>
      <c r="AY234" s="169"/>
      <c r="AZ234" s="169"/>
      <c r="BA234" s="169"/>
      <c r="BB234" s="169"/>
      <c r="BC234" s="169"/>
      <c r="BD234" s="194"/>
    </row>
    <row r="235" spans="1:56" s="171" customFormat="1" x14ac:dyDescent="0.25">
      <c r="A235" s="169"/>
      <c r="B235" s="192"/>
      <c r="C235" s="169"/>
      <c r="D235" s="169"/>
      <c r="E235" s="169"/>
      <c r="F235" s="193"/>
      <c r="G235" s="169"/>
      <c r="I235" s="169"/>
      <c r="K235" s="169"/>
      <c r="M235" s="169"/>
      <c r="O235" s="169"/>
      <c r="T235" s="169"/>
      <c r="U235" s="169"/>
      <c r="V235" s="169"/>
      <c r="W235" s="169"/>
      <c r="X235" s="169"/>
      <c r="Y235" s="169"/>
      <c r="Z235" s="169"/>
      <c r="AA235" s="169"/>
      <c r="AB235" s="169"/>
      <c r="AC235" s="169"/>
      <c r="AD235" s="169"/>
      <c r="AE235" s="169"/>
      <c r="AF235" s="169"/>
      <c r="AG235" s="169"/>
      <c r="AH235" s="169"/>
      <c r="AI235" s="169"/>
      <c r="AJ235" s="169"/>
      <c r="AK235" s="169"/>
      <c r="AL235" s="169"/>
      <c r="AM235" s="169"/>
      <c r="AN235" s="169"/>
      <c r="AO235" s="169"/>
      <c r="AP235" s="169"/>
      <c r="AQ235" s="169"/>
      <c r="AR235" s="169"/>
      <c r="AS235" s="169"/>
      <c r="AT235" s="169"/>
      <c r="AU235" s="169"/>
      <c r="AV235" s="169"/>
      <c r="AW235" s="169"/>
      <c r="AX235" s="169"/>
      <c r="AY235" s="169"/>
      <c r="AZ235" s="169"/>
      <c r="BA235" s="169"/>
      <c r="BB235" s="169"/>
      <c r="BC235" s="169"/>
      <c r="BD235" s="194"/>
    </row>
    <row r="236" spans="1:56" s="171" customFormat="1" x14ac:dyDescent="0.25">
      <c r="A236" s="169"/>
      <c r="B236" s="192"/>
      <c r="C236" s="169"/>
      <c r="D236" s="169"/>
      <c r="E236" s="169"/>
      <c r="F236" s="193"/>
      <c r="G236" s="169"/>
      <c r="I236" s="169"/>
      <c r="K236" s="169"/>
      <c r="M236" s="169"/>
      <c r="O236" s="169"/>
      <c r="T236" s="169"/>
      <c r="U236" s="169"/>
      <c r="V236" s="169"/>
      <c r="W236" s="169"/>
      <c r="X236" s="169"/>
      <c r="Y236" s="169"/>
      <c r="Z236" s="169"/>
      <c r="AA236" s="169"/>
      <c r="AB236" s="169"/>
      <c r="AC236" s="169"/>
      <c r="AD236" s="169"/>
      <c r="AE236" s="169"/>
      <c r="AF236" s="169"/>
      <c r="AG236" s="169"/>
      <c r="AH236" s="169"/>
      <c r="AI236" s="169"/>
      <c r="AJ236" s="169"/>
      <c r="AK236" s="169"/>
      <c r="AL236" s="169"/>
      <c r="AM236" s="169"/>
      <c r="AN236" s="169"/>
      <c r="AO236" s="169"/>
      <c r="AP236" s="169"/>
      <c r="AQ236" s="169"/>
      <c r="AR236" s="169"/>
      <c r="AS236" s="169"/>
      <c r="AT236" s="169"/>
      <c r="AU236" s="169"/>
      <c r="AV236" s="169"/>
      <c r="AW236" s="169"/>
      <c r="AX236" s="169"/>
      <c r="AY236" s="169"/>
      <c r="AZ236" s="169"/>
      <c r="BA236" s="169"/>
      <c r="BB236" s="169"/>
      <c r="BC236" s="169"/>
      <c r="BD236" s="194"/>
    </row>
    <row r="237" spans="1:56" s="171" customFormat="1" x14ac:dyDescent="0.25">
      <c r="A237" s="169"/>
      <c r="B237" s="192"/>
      <c r="C237" s="169"/>
      <c r="D237" s="169"/>
      <c r="E237" s="169"/>
      <c r="F237" s="193"/>
      <c r="G237" s="169"/>
      <c r="I237" s="169"/>
      <c r="K237" s="169"/>
      <c r="M237" s="169"/>
      <c r="O237" s="169"/>
      <c r="T237" s="169"/>
      <c r="U237" s="169"/>
      <c r="V237" s="169"/>
      <c r="W237" s="169"/>
      <c r="X237" s="169"/>
      <c r="Y237" s="169"/>
      <c r="Z237" s="169"/>
      <c r="AA237" s="169"/>
      <c r="AB237" s="169"/>
      <c r="AC237" s="169"/>
      <c r="AD237" s="169"/>
      <c r="AE237" s="169"/>
      <c r="AF237" s="169"/>
      <c r="AG237" s="169"/>
      <c r="AH237" s="169"/>
      <c r="AI237" s="169"/>
      <c r="AJ237" s="169"/>
      <c r="AK237" s="169"/>
      <c r="AL237" s="169"/>
      <c r="AM237" s="169"/>
      <c r="AN237" s="169"/>
      <c r="AO237" s="169"/>
      <c r="AP237" s="169"/>
      <c r="AQ237" s="169"/>
      <c r="AR237" s="169"/>
      <c r="AS237" s="169"/>
      <c r="AT237" s="169"/>
      <c r="AU237" s="169"/>
      <c r="AV237" s="169"/>
      <c r="AW237" s="169"/>
      <c r="AX237" s="169"/>
      <c r="AY237" s="169"/>
      <c r="AZ237" s="169"/>
      <c r="BA237" s="169"/>
      <c r="BB237" s="169"/>
      <c r="BC237" s="169"/>
      <c r="BD237" s="194"/>
    </row>
    <row r="238" spans="1:56" s="171" customFormat="1" x14ac:dyDescent="0.25">
      <c r="A238" s="169"/>
      <c r="B238" s="192"/>
      <c r="C238" s="169"/>
      <c r="D238" s="169"/>
      <c r="E238" s="169"/>
      <c r="F238" s="193"/>
      <c r="G238" s="169"/>
      <c r="I238" s="169"/>
      <c r="K238" s="169"/>
      <c r="M238" s="169"/>
      <c r="O238" s="169"/>
      <c r="T238" s="169"/>
      <c r="U238" s="169"/>
      <c r="V238" s="169"/>
      <c r="W238" s="169"/>
      <c r="X238" s="169"/>
      <c r="Y238" s="169"/>
      <c r="Z238" s="169"/>
      <c r="AA238" s="169"/>
      <c r="AB238" s="169"/>
      <c r="AC238" s="169"/>
      <c r="AD238" s="169"/>
      <c r="AE238" s="169"/>
      <c r="AF238" s="169"/>
      <c r="AG238" s="169"/>
      <c r="AH238" s="169"/>
      <c r="AI238" s="169"/>
      <c r="AJ238" s="169"/>
      <c r="AK238" s="169"/>
      <c r="AL238" s="169"/>
      <c r="AM238" s="169"/>
      <c r="AN238" s="169"/>
      <c r="AO238" s="169"/>
      <c r="AP238" s="169"/>
      <c r="AQ238" s="169"/>
      <c r="AR238" s="169"/>
      <c r="AS238" s="169"/>
      <c r="AT238" s="169"/>
      <c r="AU238" s="169"/>
      <c r="AV238" s="169"/>
      <c r="AW238" s="169"/>
      <c r="AX238" s="169"/>
      <c r="AY238" s="169"/>
      <c r="AZ238" s="169"/>
      <c r="BA238" s="169"/>
      <c r="BB238" s="169"/>
      <c r="BC238" s="169"/>
      <c r="BD238" s="194"/>
    </row>
    <row r="239" spans="1:56" s="171" customFormat="1" x14ac:dyDescent="0.25">
      <c r="A239" s="169"/>
      <c r="B239" s="192"/>
      <c r="C239" s="169"/>
      <c r="D239" s="169"/>
      <c r="E239" s="169"/>
      <c r="F239" s="193"/>
      <c r="G239" s="169"/>
      <c r="I239" s="169"/>
      <c r="K239" s="169"/>
      <c r="M239" s="169"/>
      <c r="O239" s="169"/>
      <c r="T239" s="169"/>
      <c r="U239" s="169"/>
      <c r="V239" s="169"/>
      <c r="W239" s="169"/>
      <c r="X239" s="169"/>
      <c r="Y239" s="169"/>
      <c r="Z239" s="169"/>
      <c r="AA239" s="169"/>
      <c r="AB239" s="169"/>
      <c r="AC239" s="169"/>
      <c r="AD239" s="169"/>
      <c r="AE239" s="169"/>
      <c r="AF239" s="169"/>
      <c r="AG239" s="169"/>
      <c r="AH239" s="169"/>
      <c r="AI239" s="169"/>
      <c r="AJ239" s="169"/>
      <c r="AK239" s="169"/>
      <c r="AL239" s="169"/>
      <c r="AM239" s="169"/>
      <c r="AN239" s="169"/>
      <c r="AO239" s="169"/>
      <c r="AP239" s="169"/>
      <c r="AQ239" s="169"/>
      <c r="AR239" s="169"/>
      <c r="AS239" s="169"/>
      <c r="AT239" s="169"/>
      <c r="AU239" s="169"/>
      <c r="AV239" s="169"/>
      <c r="AW239" s="169"/>
      <c r="AX239" s="169"/>
      <c r="AY239" s="169"/>
      <c r="AZ239" s="169"/>
      <c r="BA239" s="169"/>
      <c r="BB239" s="169"/>
      <c r="BC239" s="169"/>
      <c r="BD239" s="194"/>
    </row>
    <row r="240" spans="1:56" s="171" customFormat="1" x14ac:dyDescent="0.25">
      <c r="A240" s="169"/>
      <c r="B240" s="192"/>
      <c r="C240" s="169"/>
      <c r="D240" s="169"/>
      <c r="E240" s="169"/>
      <c r="F240" s="193"/>
      <c r="G240" s="169"/>
      <c r="I240" s="169"/>
      <c r="K240" s="169"/>
      <c r="M240" s="169"/>
      <c r="O240" s="169"/>
      <c r="T240" s="169"/>
      <c r="U240" s="169"/>
      <c r="V240" s="169"/>
      <c r="W240" s="169"/>
      <c r="X240" s="169"/>
      <c r="Y240" s="169"/>
      <c r="Z240" s="169"/>
      <c r="AA240" s="169"/>
      <c r="AB240" s="169"/>
      <c r="AC240" s="169"/>
      <c r="AD240" s="169"/>
      <c r="AE240" s="169"/>
      <c r="AF240" s="169"/>
      <c r="AG240" s="169"/>
      <c r="AH240" s="169"/>
      <c r="AI240" s="169"/>
      <c r="AJ240" s="169"/>
      <c r="AK240" s="169"/>
      <c r="AL240" s="169"/>
      <c r="AM240" s="169"/>
      <c r="AN240" s="169"/>
      <c r="AO240" s="169"/>
      <c r="AP240" s="169"/>
      <c r="AQ240" s="169"/>
      <c r="AR240" s="169"/>
      <c r="AS240" s="169"/>
      <c r="AT240" s="169"/>
      <c r="AU240" s="169"/>
      <c r="AV240" s="169"/>
      <c r="AW240" s="169"/>
      <c r="AX240" s="169"/>
      <c r="AY240" s="169"/>
      <c r="AZ240" s="169"/>
      <c r="BA240" s="169"/>
      <c r="BB240" s="169"/>
      <c r="BC240" s="169"/>
      <c r="BD240" s="194"/>
    </row>
    <row r="241" spans="1:56" s="171" customFormat="1" x14ac:dyDescent="0.25">
      <c r="A241" s="169"/>
      <c r="B241" s="192"/>
      <c r="C241" s="169"/>
      <c r="D241" s="169"/>
      <c r="E241" s="169"/>
      <c r="F241" s="193"/>
      <c r="G241" s="169"/>
      <c r="I241" s="169"/>
      <c r="K241" s="169"/>
      <c r="M241" s="169"/>
      <c r="O241" s="169"/>
      <c r="T241" s="169"/>
      <c r="U241" s="169"/>
      <c r="V241" s="169"/>
      <c r="W241" s="169"/>
      <c r="X241" s="169"/>
      <c r="Y241" s="169"/>
      <c r="Z241" s="169"/>
      <c r="AA241" s="169"/>
      <c r="AB241" s="169"/>
      <c r="AC241" s="169"/>
      <c r="AD241" s="169"/>
      <c r="AE241" s="169"/>
      <c r="AF241" s="169"/>
      <c r="AG241" s="169"/>
      <c r="AH241" s="169"/>
      <c r="AI241" s="169"/>
      <c r="AJ241" s="169"/>
      <c r="AK241" s="169"/>
      <c r="AL241" s="169"/>
      <c r="AM241" s="169"/>
      <c r="AN241" s="169"/>
      <c r="AO241" s="169"/>
      <c r="AP241" s="169"/>
      <c r="AQ241" s="169"/>
      <c r="AR241" s="169"/>
      <c r="AS241" s="169"/>
      <c r="AT241" s="169"/>
      <c r="AU241" s="169"/>
      <c r="AV241" s="169"/>
      <c r="AW241" s="169"/>
      <c r="AX241" s="169"/>
      <c r="AY241" s="169"/>
      <c r="AZ241" s="169"/>
      <c r="BA241" s="169"/>
      <c r="BB241" s="169"/>
      <c r="BC241" s="169"/>
      <c r="BD241" s="194"/>
    </row>
    <row r="242" spans="1:56" s="171" customFormat="1" x14ac:dyDescent="0.25">
      <c r="A242" s="169"/>
      <c r="B242" s="192"/>
      <c r="C242" s="169"/>
      <c r="D242" s="169"/>
      <c r="E242" s="169"/>
      <c r="F242" s="193"/>
      <c r="G242" s="169"/>
      <c r="I242" s="169"/>
      <c r="K242" s="169"/>
      <c r="M242" s="169"/>
      <c r="O242" s="169"/>
      <c r="T242" s="169"/>
      <c r="U242" s="169"/>
      <c r="V242" s="169"/>
      <c r="W242" s="169"/>
      <c r="X242" s="169"/>
      <c r="Y242" s="169"/>
      <c r="Z242" s="169"/>
      <c r="AA242" s="169"/>
      <c r="AB242" s="169"/>
      <c r="AC242" s="169"/>
      <c r="AD242" s="169"/>
      <c r="AE242" s="169"/>
      <c r="AF242" s="169"/>
      <c r="AG242" s="169"/>
      <c r="AH242" s="169"/>
      <c r="AI242" s="169"/>
      <c r="AJ242" s="169"/>
      <c r="AK242" s="169"/>
      <c r="AL242" s="169"/>
      <c r="AM242" s="169"/>
      <c r="AN242" s="169"/>
      <c r="AO242" s="169"/>
      <c r="AP242" s="169"/>
      <c r="AQ242" s="169"/>
      <c r="AR242" s="169"/>
      <c r="AS242" s="169"/>
      <c r="AT242" s="169"/>
      <c r="AU242" s="169"/>
      <c r="AV242" s="169"/>
      <c r="AW242" s="169"/>
      <c r="AX242" s="169"/>
      <c r="AY242" s="169"/>
      <c r="AZ242" s="169"/>
      <c r="BA242" s="169"/>
      <c r="BB242" s="169"/>
      <c r="BC242" s="169"/>
      <c r="BD242" s="194"/>
    </row>
    <row r="243" spans="1:56" s="171" customFormat="1" x14ac:dyDescent="0.25">
      <c r="A243" s="169"/>
      <c r="B243" s="192"/>
      <c r="C243" s="169"/>
      <c r="D243" s="169"/>
      <c r="E243" s="169"/>
      <c r="F243" s="193"/>
      <c r="G243" s="169"/>
      <c r="I243" s="169"/>
      <c r="K243" s="169"/>
      <c r="M243" s="169"/>
      <c r="O243" s="169"/>
      <c r="T243" s="169"/>
      <c r="U243" s="169"/>
      <c r="V243" s="169"/>
      <c r="W243" s="169"/>
      <c r="X243" s="169"/>
      <c r="Y243" s="169"/>
      <c r="Z243" s="169"/>
      <c r="AA243" s="169"/>
      <c r="AB243" s="169"/>
      <c r="AC243" s="169"/>
      <c r="AD243" s="169"/>
      <c r="AE243" s="169"/>
      <c r="AF243" s="169"/>
      <c r="AG243" s="169"/>
      <c r="AH243" s="169"/>
      <c r="AI243" s="169"/>
      <c r="AJ243" s="169"/>
      <c r="AK243" s="169"/>
      <c r="AL243" s="169"/>
      <c r="AM243" s="169"/>
      <c r="AN243" s="169"/>
      <c r="AO243" s="169"/>
      <c r="AP243" s="169"/>
      <c r="AQ243" s="169"/>
      <c r="AR243" s="169"/>
      <c r="AS243" s="169"/>
      <c r="AT243" s="169"/>
      <c r="AU243" s="169"/>
      <c r="AV243" s="169"/>
      <c r="AW243" s="169"/>
      <c r="AX243" s="169"/>
      <c r="AY243" s="169"/>
      <c r="AZ243" s="169"/>
      <c r="BA243" s="169"/>
      <c r="BB243" s="169"/>
      <c r="BC243" s="169"/>
      <c r="BD243" s="194"/>
    </row>
    <row r="244" spans="1:56" s="171" customFormat="1" x14ac:dyDescent="0.25">
      <c r="A244" s="169"/>
      <c r="B244" s="192"/>
      <c r="C244" s="169"/>
      <c r="D244" s="169"/>
      <c r="E244" s="169"/>
      <c r="F244" s="193"/>
      <c r="G244" s="169"/>
      <c r="I244" s="169"/>
      <c r="K244" s="169"/>
      <c r="M244" s="169"/>
      <c r="O244" s="169"/>
      <c r="T244" s="169"/>
      <c r="U244" s="169"/>
      <c r="V244" s="169"/>
      <c r="W244" s="169"/>
      <c r="X244" s="169"/>
      <c r="Y244" s="169"/>
      <c r="Z244" s="169"/>
      <c r="AA244" s="169"/>
      <c r="AB244" s="169"/>
      <c r="AC244" s="169"/>
      <c r="AD244" s="169"/>
      <c r="AE244" s="169"/>
      <c r="AF244" s="169"/>
      <c r="AG244" s="169"/>
      <c r="AH244" s="169"/>
      <c r="AI244" s="169"/>
      <c r="AJ244" s="169"/>
      <c r="AK244" s="169"/>
      <c r="AL244" s="169"/>
      <c r="AM244" s="169"/>
      <c r="AN244" s="169"/>
      <c r="AO244" s="169"/>
      <c r="AP244" s="169"/>
      <c r="AQ244" s="169"/>
      <c r="AR244" s="169"/>
      <c r="AS244" s="169"/>
      <c r="AT244" s="169"/>
      <c r="AU244" s="169"/>
      <c r="AV244" s="169"/>
      <c r="AW244" s="169"/>
      <c r="AX244" s="169"/>
      <c r="AY244" s="169"/>
      <c r="AZ244" s="169"/>
      <c r="BA244" s="169"/>
      <c r="BB244" s="169"/>
      <c r="BC244" s="169"/>
      <c r="BD244" s="194"/>
    </row>
    <row r="245" spans="1:56" s="171" customFormat="1" x14ac:dyDescent="0.25">
      <c r="A245" s="169"/>
      <c r="B245" s="192"/>
      <c r="C245" s="169"/>
      <c r="D245" s="169"/>
      <c r="E245" s="169"/>
      <c r="F245" s="193"/>
      <c r="G245" s="169"/>
      <c r="I245" s="169"/>
      <c r="K245" s="169"/>
      <c r="M245" s="169"/>
      <c r="O245" s="169"/>
      <c r="T245" s="169"/>
      <c r="U245" s="169"/>
      <c r="V245" s="169"/>
      <c r="W245" s="169"/>
      <c r="X245" s="169"/>
      <c r="Y245" s="169"/>
      <c r="Z245" s="169"/>
      <c r="AA245" s="169"/>
      <c r="AB245" s="169"/>
      <c r="AC245" s="169"/>
      <c r="AD245" s="169"/>
      <c r="AE245" s="169"/>
      <c r="AF245" s="169"/>
      <c r="AG245" s="169"/>
      <c r="AH245" s="169"/>
      <c r="AI245" s="169"/>
      <c r="AJ245" s="169"/>
      <c r="AK245" s="169"/>
      <c r="AL245" s="169"/>
      <c r="AM245" s="169"/>
      <c r="AN245" s="169"/>
      <c r="AO245" s="169"/>
      <c r="AP245" s="169"/>
      <c r="AQ245" s="169"/>
      <c r="AR245" s="169"/>
      <c r="AS245" s="169"/>
      <c r="AT245" s="169"/>
      <c r="AU245" s="169"/>
      <c r="AV245" s="169"/>
      <c r="AW245" s="169"/>
      <c r="AX245" s="169"/>
      <c r="AY245" s="169"/>
      <c r="AZ245" s="169"/>
      <c r="BA245" s="169"/>
      <c r="BB245" s="169"/>
      <c r="BC245" s="169"/>
      <c r="BD245" s="194"/>
    </row>
    <row r="246" spans="1:56" s="171" customFormat="1" x14ac:dyDescent="0.25">
      <c r="A246" s="169"/>
      <c r="B246" s="192"/>
      <c r="C246" s="169"/>
      <c r="D246" s="169"/>
      <c r="E246" s="169"/>
      <c r="F246" s="193"/>
      <c r="G246" s="169"/>
      <c r="I246" s="169"/>
      <c r="K246" s="169"/>
      <c r="M246" s="169"/>
      <c r="O246" s="169"/>
      <c r="T246" s="169"/>
      <c r="U246" s="169"/>
      <c r="V246" s="169"/>
      <c r="W246" s="169"/>
      <c r="X246" s="169"/>
      <c r="Y246" s="169"/>
      <c r="Z246" s="169"/>
      <c r="AA246" s="169"/>
      <c r="AB246" s="169"/>
      <c r="AC246" s="169"/>
      <c r="AD246" s="169"/>
      <c r="AE246" s="169"/>
      <c r="AF246" s="169"/>
      <c r="AG246" s="169"/>
      <c r="AH246" s="169"/>
      <c r="AI246" s="169"/>
      <c r="AJ246" s="169"/>
      <c r="AK246" s="169"/>
      <c r="AL246" s="169"/>
      <c r="AM246" s="169"/>
      <c r="AN246" s="169"/>
      <c r="AO246" s="169"/>
      <c r="AP246" s="169"/>
      <c r="AQ246" s="169"/>
      <c r="AR246" s="169"/>
      <c r="AS246" s="169"/>
      <c r="AT246" s="169"/>
      <c r="AU246" s="169"/>
      <c r="AV246" s="169"/>
      <c r="AW246" s="169"/>
      <c r="AX246" s="169"/>
      <c r="AY246" s="169"/>
      <c r="AZ246" s="169"/>
      <c r="BA246" s="169"/>
      <c r="BB246" s="169"/>
      <c r="BC246" s="169"/>
      <c r="BD246" s="194"/>
    </row>
    <row r="247" spans="1:56" x14ac:dyDescent="0.25">
      <c r="A247" s="63"/>
      <c r="B247" s="64"/>
      <c r="C247" s="63"/>
      <c r="D247" s="63"/>
      <c r="E247" s="63"/>
      <c r="F247" s="67"/>
      <c r="G247" s="63"/>
      <c r="H247" s="68"/>
      <c r="J247" s="68"/>
      <c r="N247" s="68"/>
      <c r="O247" s="63"/>
      <c r="V247" s="63"/>
      <c r="W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row>
    <row r="248" spans="1:56" x14ac:dyDescent="0.25">
      <c r="A248" s="63"/>
      <c r="B248" s="64"/>
      <c r="C248" s="63"/>
      <c r="D248" s="63"/>
      <c r="E248" s="63"/>
      <c r="F248" s="67"/>
      <c r="G248" s="63"/>
      <c r="H248" s="68"/>
      <c r="J248" s="68"/>
      <c r="N248" s="68"/>
      <c r="O248" s="63"/>
      <c r="V248" s="63"/>
      <c r="W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row>
    <row r="249" spans="1:56" x14ac:dyDescent="0.25">
      <c r="A249" s="63"/>
      <c r="B249" s="64"/>
      <c r="C249" s="63"/>
      <c r="D249" s="63"/>
      <c r="E249" s="63"/>
      <c r="F249" s="67"/>
      <c r="G249" s="63"/>
      <c r="H249" s="68"/>
      <c r="J249" s="68"/>
      <c r="N249" s="68"/>
      <c r="O249" s="63"/>
      <c r="V249" s="63"/>
      <c r="W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row>
    <row r="250" spans="1:56" x14ac:dyDescent="0.25">
      <c r="A250" s="63"/>
      <c r="B250" s="64"/>
      <c r="C250" s="63"/>
      <c r="D250" s="63"/>
      <c r="E250" s="63"/>
      <c r="F250" s="67"/>
      <c r="G250" s="63"/>
      <c r="H250" s="68"/>
      <c r="J250" s="68"/>
      <c r="N250" s="68"/>
      <c r="O250" s="63"/>
      <c r="V250" s="63"/>
      <c r="W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row>
    <row r="251" spans="1:56" x14ac:dyDescent="0.25">
      <c r="A251" s="63"/>
      <c r="B251" s="64"/>
      <c r="C251" s="63"/>
      <c r="D251" s="63"/>
      <c r="E251" s="63"/>
      <c r="F251" s="67"/>
      <c r="G251" s="63"/>
      <c r="H251" s="68"/>
      <c r="J251" s="68"/>
      <c r="N251" s="68"/>
      <c r="O251" s="63"/>
      <c r="V251" s="63"/>
      <c r="W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row>
    <row r="252" spans="1:56" x14ac:dyDescent="0.25">
      <c r="A252" s="63"/>
      <c r="B252" s="64"/>
      <c r="C252" s="63"/>
      <c r="D252" s="63"/>
      <c r="E252" s="63"/>
      <c r="F252" s="67"/>
      <c r="G252" s="63"/>
      <c r="H252" s="68"/>
      <c r="J252" s="68"/>
      <c r="N252" s="68"/>
      <c r="O252" s="63"/>
      <c r="V252" s="63"/>
      <c r="W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c r="BB252" s="63"/>
      <c r="BC252" s="63"/>
    </row>
    <row r="253" spans="1:56" x14ac:dyDescent="0.25">
      <c r="A253" s="63"/>
      <c r="B253" s="64"/>
      <c r="C253" s="63"/>
      <c r="D253" s="63"/>
      <c r="E253" s="63"/>
      <c r="F253" s="67"/>
      <c r="G253" s="63"/>
      <c r="H253" s="68"/>
      <c r="J253" s="68"/>
      <c r="N253" s="68"/>
      <c r="O253" s="63"/>
      <c r="V253" s="63"/>
      <c r="W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row>
    <row r="254" spans="1:56" x14ac:dyDescent="0.25">
      <c r="A254" s="63"/>
      <c r="B254" s="64"/>
      <c r="C254" s="63"/>
      <c r="D254" s="63"/>
      <c r="E254" s="63"/>
      <c r="F254" s="67"/>
      <c r="G254" s="63"/>
      <c r="H254" s="68"/>
      <c r="J254" s="68"/>
      <c r="N254" s="68"/>
      <c r="O254" s="63"/>
      <c r="V254" s="63"/>
      <c r="W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row>
    <row r="255" spans="1:56" x14ac:dyDescent="0.25">
      <c r="A255" s="63"/>
      <c r="B255" s="64"/>
      <c r="C255" s="63"/>
      <c r="D255" s="63"/>
      <c r="E255" s="63"/>
      <c r="F255" s="67"/>
      <c r="G255" s="63"/>
      <c r="H255" s="68"/>
      <c r="J255" s="68"/>
      <c r="N255" s="68"/>
      <c r="O255" s="63"/>
      <c r="V255" s="63"/>
      <c r="W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row>
    <row r="256" spans="1:56" x14ac:dyDescent="0.25">
      <c r="A256" s="63"/>
      <c r="B256" s="64"/>
      <c r="C256" s="63"/>
      <c r="D256" s="63"/>
      <c r="E256" s="63"/>
      <c r="F256" s="67"/>
      <c r="G256" s="63"/>
      <c r="H256" s="68"/>
      <c r="J256" s="68"/>
      <c r="N256" s="68"/>
      <c r="O256" s="63"/>
      <c r="V256" s="63"/>
      <c r="W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row>
    <row r="257" spans="1:55" x14ac:dyDescent="0.25">
      <c r="A257" s="63"/>
      <c r="B257" s="64"/>
      <c r="C257" s="63"/>
      <c r="D257" s="63"/>
      <c r="E257" s="63"/>
      <c r="F257" s="67"/>
      <c r="G257" s="63"/>
      <c r="H257" s="68"/>
      <c r="J257" s="68"/>
      <c r="N257" s="68"/>
      <c r="O257" s="63"/>
      <c r="V257" s="63"/>
      <c r="W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c r="AX257" s="63"/>
      <c r="AY257" s="63"/>
      <c r="AZ257" s="63"/>
      <c r="BA257" s="63"/>
      <c r="BB257" s="63"/>
      <c r="BC257" s="63"/>
    </row>
    <row r="258" spans="1:55" x14ac:dyDescent="0.25">
      <c r="A258" s="63"/>
      <c r="B258" s="64"/>
      <c r="C258" s="63"/>
      <c r="D258" s="63"/>
      <c r="E258" s="63"/>
      <c r="F258" s="67"/>
      <c r="G258" s="63"/>
      <c r="H258" s="68"/>
      <c r="J258" s="68"/>
      <c r="N258" s="68"/>
      <c r="O258" s="63"/>
      <c r="V258" s="63"/>
      <c r="W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c r="AX258" s="63"/>
      <c r="AY258" s="63"/>
      <c r="AZ258" s="63"/>
      <c r="BA258" s="63"/>
      <c r="BB258" s="63"/>
      <c r="BC258" s="63"/>
    </row>
    <row r="259" spans="1:55" x14ac:dyDescent="0.25">
      <c r="A259" s="63"/>
      <c r="B259" s="64"/>
      <c r="C259" s="63"/>
      <c r="D259" s="63"/>
      <c r="E259" s="63"/>
      <c r="F259" s="67"/>
      <c r="G259" s="63"/>
      <c r="H259" s="68"/>
      <c r="J259" s="68"/>
      <c r="N259" s="68"/>
      <c r="O259" s="63"/>
      <c r="V259" s="63"/>
      <c r="W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row>
    <row r="260" spans="1:55" x14ac:dyDescent="0.25">
      <c r="A260" s="63"/>
      <c r="B260" s="64"/>
      <c r="C260" s="63"/>
      <c r="D260" s="63"/>
      <c r="E260" s="63"/>
      <c r="F260" s="67"/>
      <c r="G260" s="63"/>
      <c r="H260" s="68"/>
      <c r="J260" s="68"/>
      <c r="N260" s="68"/>
      <c r="O260" s="63"/>
      <c r="V260" s="63"/>
      <c r="W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row>
    <row r="261" spans="1:55" x14ac:dyDescent="0.25">
      <c r="A261" s="63"/>
      <c r="B261" s="64"/>
      <c r="C261" s="63"/>
      <c r="D261" s="63"/>
      <c r="E261" s="63"/>
      <c r="F261" s="67"/>
      <c r="G261" s="63"/>
      <c r="H261" s="68"/>
      <c r="J261" s="68"/>
      <c r="N261" s="68"/>
      <c r="O261" s="63"/>
      <c r="V261" s="63"/>
      <c r="W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row>
    <row r="262" spans="1:55" x14ac:dyDescent="0.25">
      <c r="A262" s="63"/>
      <c r="B262" s="64"/>
      <c r="C262" s="63"/>
      <c r="D262" s="63"/>
      <c r="E262" s="63"/>
      <c r="F262" s="67"/>
      <c r="G262" s="63"/>
      <c r="H262" s="68"/>
      <c r="J262" s="68"/>
      <c r="N262" s="68"/>
      <c r="O262" s="63"/>
      <c r="V262" s="63"/>
      <c r="W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row>
    <row r="263" spans="1:55" x14ac:dyDescent="0.25">
      <c r="A263" s="63"/>
      <c r="B263" s="64"/>
      <c r="C263" s="63"/>
      <c r="D263" s="63"/>
      <c r="E263" s="63"/>
      <c r="F263" s="67"/>
      <c r="G263" s="63"/>
      <c r="H263" s="68"/>
      <c r="J263" s="68"/>
      <c r="N263" s="68"/>
      <c r="O263" s="63"/>
      <c r="V263" s="63"/>
      <c r="W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c r="BB263" s="63"/>
      <c r="BC263" s="63"/>
    </row>
    <row r="264" spans="1:55" x14ac:dyDescent="0.25">
      <c r="A264" s="63"/>
      <c r="B264" s="64"/>
      <c r="C264" s="63"/>
      <c r="D264" s="63"/>
      <c r="E264" s="63"/>
      <c r="F264" s="67"/>
      <c r="G264" s="63"/>
      <c r="H264" s="68"/>
      <c r="J264" s="68"/>
      <c r="N264" s="68"/>
      <c r="O264" s="63"/>
      <c r="V264" s="63"/>
      <c r="W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row>
    <row r="265" spans="1:55" x14ac:dyDescent="0.25">
      <c r="A265" s="63"/>
      <c r="B265" s="64"/>
      <c r="C265" s="63"/>
      <c r="D265" s="63"/>
      <c r="E265" s="63"/>
      <c r="F265" s="67"/>
      <c r="G265" s="63"/>
      <c r="H265" s="68"/>
      <c r="J265" s="68"/>
      <c r="N265" s="68"/>
      <c r="O265" s="63"/>
      <c r="V265" s="63"/>
      <c r="W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row>
    <row r="266" spans="1:55" x14ac:dyDescent="0.25">
      <c r="A266" s="63"/>
      <c r="B266" s="64"/>
      <c r="C266" s="63"/>
      <c r="D266" s="63"/>
      <c r="E266" s="63"/>
      <c r="F266" s="67"/>
      <c r="G266" s="63"/>
      <c r="H266" s="68"/>
      <c r="J266" s="68"/>
      <c r="N266" s="68"/>
      <c r="O266" s="63"/>
      <c r="V266" s="63"/>
      <c r="W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row>
    <row r="267" spans="1:55" x14ac:dyDescent="0.25">
      <c r="A267" s="63"/>
      <c r="B267" s="64"/>
      <c r="C267" s="63"/>
      <c r="D267" s="63"/>
      <c r="E267" s="63"/>
      <c r="F267" s="67"/>
      <c r="G267" s="63"/>
      <c r="H267" s="68"/>
      <c r="J267" s="68"/>
      <c r="N267" s="68"/>
      <c r="O267" s="63"/>
      <c r="V267" s="63"/>
      <c r="W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row>
    <row r="268" spans="1:55" x14ac:dyDescent="0.25">
      <c r="A268" s="63"/>
      <c r="B268" s="64"/>
      <c r="C268" s="63"/>
      <c r="D268" s="63"/>
      <c r="E268" s="63"/>
      <c r="F268" s="67"/>
      <c r="G268" s="63"/>
      <c r="H268" s="68"/>
      <c r="J268" s="68"/>
      <c r="N268" s="68"/>
      <c r="O268" s="63"/>
      <c r="V268" s="63"/>
      <c r="W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row>
    <row r="269" spans="1:55" x14ac:dyDescent="0.25">
      <c r="A269" s="63"/>
      <c r="B269" s="64"/>
      <c r="C269" s="63"/>
      <c r="D269" s="63"/>
      <c r="E269" s="63"/>
      <c r="F269" s="67"/>
      <c r="G269" s="63"/>
      <c r="H269" s="68"/>
      <c r="J269" s="68"/>
      <c r="N269" s="68"/>
      <c r="O269" s="63"/>
      <c r="V269" s="63"/>
      <c r="W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c r="BA269" s="63"/>
      <c r="BB269" s="63"/>
      <c r="BC269" s="63"/>
    </row>
    <row r="270" spans="1:55" x14ac:dyDescent="0.25">
      <c r="A270" s="63"/>
      <c r="B270" s="64"/>
      <c r="C270" s="63"/>
      <c r="D270" s="63"/>
      <c r="E270" s="63"/>
      <c r="F270" s="67"/>
      <c r="G270" s="63"/>
      <c r="H270" s="68"/>
      <c r="J270" s="68"/>
      <c r="N270" s="68"/>
      <c r="O270" s="63"/>
      <c r="V270" s="63"/>
      <c r="W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row>
    <row r="271" spans="1:55" x14ac:dyDescent="0.25">
      <c r="A271" s="63"/>
      <c r="B271" s="64"/>
      <c r="C271" s="63"/>
      <c r="D271" s="63"/>
      <c r="E271" s="63"/>
      <c r="F271" s="67"/>
      <c r="G271" s="63"/>
      <c r="H271" s="68"/>
      <c r="J271" s="68"/>
      <c r="N271" s="68"/>
      <c r="O271" s="63"/>
      <c r="V271" s="63"/>
      <c r="W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row>
    <row r="272" spans="1:55" x14ac:dyDescent="0.25">
      <c r="A272" s="63"/>
      <c r="B272" s="64"/>
      <c r="C272" s="63"/>
      <c r="D272" s="63"/>
      <c r="E272" s="63"/>
      <c r="F272" s="67"/>
      <c r="G272" s="63"/>
      <c r="H272" s="68"/>
      <c r="J272" s="68"/>
      <c r="N272" s="68"/>
      <c r="O272" s="63"/>
      <c r="V272" s="63"/>
      <c r="W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row>
    <row r="273" spans="1:55" x14ac:dyDescent="0.25">
      <c r="A273" s="63"/>
      <c r="B273" s="64"/>
      <c r="C273" s="63"/>
      <c r="D273" s="63"/>
      <c r="E273" s="63"/>
      <c r="F273" s="67"/>
      <c r="G273" s="63"/>
      <c r="H273" s="68"/>
      <c r="J273" s="68"/>
      <c r="N273" s="68"/>
      <c r="O273" s="63"/>
      <c r="V273" s="63"/>
      <c r="W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row>
    <row r="274" spans="1:55" x14ac:dyDescent="0.25">
      <c r="A274" s="63"/>
      <c r="B274" s="64"/>
      <c r="C274" s="63"/>
      <c r="D274" s="63"/>
      <c r="E274" s="63"/>
      <c r="F274" s="67"/>
      <c r="G274" s="63"/>
      <c r="H274" s="68"/>
      <c r="J274" s="68"/>
      <c r="N274" s="68"/>
      <c r="O274" s="63"/>
      <c r="V274" s="63"/>
      <c r="W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c r="BA274" s="63"/>
      <c r="BB274" s="63"/>
      <c r="BC274" s="63"/>
    </row>
    <row r="275" spans="1:55" x14ac:dyDescent="0.25">
      <c r="A275" s="63"/>
      <c r="B275" s="64"/>
      <c r="C275" s="63"/>
      <c r="D275" s="63"/>
      <c r="E275" s="63"/>
      <c r="F275" s="67"/>
      <c r="G275" s="63"/>
      <c r="H275" s="68"/>
      <c r="J275" s="68"/>
      <c r="N275" s="68"/>
      <c r="O275" s="63"/>
      <c r="V275" s="63"/>
      <c r="W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row>
    <row r="276" spans="1:55" x14ac:dyDescent="0.25">
      <c r="A276" s="63"/>
      <c r="B276" s="64"/>
      <c r="C276" s="63"/>
      <c r="D276" s="63"/>
      <c r="E276" s="63"/>
      <c r="F276" s="67"/>
      <c r="G276" s="63"/>
      <c r="H276" s="68"/>
      <c r="J276" s="68"/>
      <c r="N276" s="68"/>
      <c r="O276" s="63"/>
      <c r="V276" s="63"/>
      <c r="W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row>
    <row r="277" spans="1:55" x14ac:dyDescent="0.25">
      <c r="A277" s="63"/>
      <c r="B277" s="64"/>
      <c r="C277" s="63"/>
      <c r="D277" s="63"/>
      <c r="E277" s="63"/>
      <c r="F277" s="67"/>
      <c r="G277" s="63"/>
      <c r="H277" s="68"/>
      <c r="J277" s="68"/>
      <c r="N277" s="68"/>
      <c r="O277" s="63"/>
      <c r="V277" s="63"/>
      <c r="W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row>
    <row r="278" spans="1:55" x14ac:dyDescent="0.25">
      <c r="A278" s="63"/>
      <c r="B278" s="64"/>
      <c r="C278" s="63"/>
      <c r="D278" s="63"/>
      <c r="E278" s="63"/>
      <c r="F278" s="67"/>
      <c r="G278" s="63"/>
      <c r="H278" s="68"/>
      <c r="J278" s="68"/>
      <c r="N278" s="68"/>
      <c r="O278" s="63"/>
      <c r="V278" s="63"/>
      <c r="W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row>
    <row r="279" spans="1:55" x14ac:dyDescent="0.25">
      <c r="A279" s="63"/>
      <c r="B279" s="64"/>
      <c r="C279" s="63"/>
      <c r="D279" s="63"/>
      <c r="E279" s="63"/>
      <c r="F279" s="67"/>
      <c r="G279" s="63"/>
      <c r="H279" s="68"/>
      <c r="J279" s="68"/>
      <c r="N279" s="68"/>
      <c r="O279" s="63"/>
      <c r="V279" s="63"/>
      <c r="W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c r="BA279" s="63"/>
      <c r="BB279" s="63"/>
      <c r="BC279" s="63"/>
    </row>
    <row r="280" spans="1:55" x14ac:dyDescent="0.25">
      <c r="A280" s="63"/>
      <c r="B280" s="64"/>
      <c r="C280" s="63"/>
      <c r="D280" s="63"/>
      <c r="E280" s="63"/>
      <c r="F280" s="67"/>
      <c r="G280" s="63"/>
      <c r="H280" s="68"/>
      <c r="J280" s="68"/>
      <c r="N280" s="68"/>
      <c r="O280" s="63"/>
      <c r="V280" s="63"/>
      <c r="W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c r="AX280" s="63"/>
      <c r="AY280" s="63"/>
      <c r="AZ280" s="63"/>
      <c r="BA280" s="63"/>
      <c r="BB280" s="63"/>
      <c r="BC280" s="63"/>
    </row>
    <row r="281" spans="1:55" x14ac:dyDescent="0.25">
      <c r="A281" s="63"/>
      <c r="B281" s="64"/>
      <c r="C281" s="63"/>
      <c r="D281" s="63"/>
      <c r="E281" s="63"/>
      <c r="F281" s="67"/>
      <c r="G281" s="63"/>
      <c r="H281" s="68"/>
      <c r="J281" s="68"/>
      <c r="N281" s="68"/>
      <c r="O281" s="63"/>
      <c r="V281" s="63"/>
      <c r="W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row>
    <row r="282" spans="1:55" x14ac:dyDescent="0.25">
      <c r="A282" s="63"/>
      <c r="B282" s="64"/>
      <c r="C282" s="63"/>
      <c r="D282" s="63"/>
      <c r="E282" s="63"/>
      <c r="F282" s="67"/>
      <c r="G282" s="63"/>
      <c r="H282" s="68"/>
      <c r="J282" s="68"/>
      <c r="N282" s="68"/>
      <c r="O282" s="63"/>
      <c r="V282" s="63"/>
      <c r="W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row>
    <row r="283" spans="1:55" x14ac:dyDescent="0.25">
      <c r="A283" s="63"/>
      <c r="B283" s="64"/>
      <c r="C283" s="63"/>
      <c r="D283" s="63"/>
      <c r="E283" s="63"/>
      <c r="F283" s="67"/>
      <c r="G283" s="63"/>
      <c r="H283" s="68"/>
      <c r="J283" s="68"/>
      <c r="N283" s="68"/>
      <c r="O283" s="63"/>
      <c r="V283" s="63"/>
      <c r="W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row>
    <row r="284" spans="1:55" x14ac:dyDescent="0.25">
      <c r="A284" s="63"/>
      <c r="B284" s="64"/>
      <c r="C284" s="63"/>
      <c r="D284" s="63"/>
      <c r="E284" s="63"/>
      <c r="F284" s="67"/>
      <c r="G284" s="63"/>
      <c r="H284" s="68"/>
      <c r="J284" s="68"/>
      <c r="N284" s="68"/>
      <c r="O284" s="63"/>
      <c r="V284" s="63"/>
      <c r="W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row>
    <row r="285" spans="1:55" x14ac:dyDescent="0.25">
      <c r="A285" s="63"/>
      <c r="B285" s="64"/>
      <c r="C285" s="63"/>
      <c r="D285" s="63"/>
      <c r="E285" s="63"/>
      <c r="F285" s="67"/>
      <c r="G285" s="63"/>
      <c r="H285" s="68"/>
      <c r="J285" s="68"/>
      <c r="N285" s="68"/>
      <c r="O285" s="63"/>
      <c r="V285" s="63"/>
      <c r="W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63"/>
      <c r="AW285" s="63"/>
      <c r="AX285" s="63"/>
      <c r="AY285" s="63"/>
      <c r="AZ285" s="63"/>
      <c r="BA285" s="63"/>
      <c r="BB285" s="63"/>
      <c r="BC285" s="63"/>
    </row>
    <row r="286" spans="1:55" x14ac:dyDescent="0.25">
      <c r="A286" s="63"/>
      <c r="B286" s="64"/>
      <c r="C286" s="63"/>
      <c r="D286" s="63"/>
      <c r="E286" s="63"/>
      <c r="F286" s="67"/>
      <c r="G286" s="63"/>
      <c r="H286" s="68"/>
      <c r="J286" s="68"/>
      <c r="N286" s="68"/>
      <c r="O286" s="63"/>
      <c r="V286" s="63"/>
      <c r="W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row>
    <row r="287" spans="1:55" x14ac:dyDescent="0.25">
      <c r="A287" s="63"/>
      <c r="B287" s="64"/>
      <c r="C287" s="63"/>
      <c r="D287" s="63"/>
      <c r="E287" s="63"/>
      <c r="F287" s="67"/>
      <c r="G287" s="63"/>
      <c r="H287" s="68"/>
      <c r="J287" s="68"/>
      <c r="N287" s="68"/>
      <c r="O287" s="63"/>
      <c r="V287" s="63"/>
      <c r="W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row>
    <row r="288" spans="1:55" x14ac:dyDescent="0.25">
      <c r="A288" s="63"/>
      <c r="B288" s="64"/>
      <c r="C288" s="63"/>
      <c r="D288" s="63"/>
      <c r="E288" s="63"/>
      <c r="F288" s="67"/>
      <c r="G288" s="63"/>
      <c r="H288" s="68"/>
      <c r="J288" s="68"/>
      <c r="N288" s="68"/>
      <c r="O288" s="63"/>
      <c r="V288" s="63"/>
      <c r="W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row>
    <row r="289" spans="1:55" x14ac:dyDescent="0.25">
      <c r="A289" s="63"/>
      <c r="B289" s="64"/>
      <c r="C289" s="63"/>
      <c r="D289" s="63"/>
      <c r="E289" s="63"/>
      <c r="F289" s="67"/>
      <c r="G289" s="63"/>
      <c r="H289" s="68"/>
      <c r="J289" s="68"/>
      <c r="N289" s="68"/>
      <c r="O289" s="63"/>
      <c r="V289" s="63"/>
      <c r="W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row>
    <row r="290" spans="1:55" x14ac:dyDescent="0.25">
      <c r="A290" s="63"/>
      <c r="B290" s="64"/>
      <c r="C290" s="63"/>
      <c r="D290" s="63"/>
      <c r="E290" s="63"/>
      <c r="F290" s="67"/>
      <c r="G290" s="63"/>
      <c r="H290" s="68"/>
      <c r="J290" s="68"/>
      <c r="N290" s="68"/>
      <c r="O290" s="63"/>
      <c r="V290" s="63"/>
      <c r="W290" s="63"/>
      <c r="AA290" s="63"/>
      <c r="AB290" s="63"/>
      <c r="AC290" s="63"/>
      <c r="AD290" s="63"/>
      <c r="AE290" s="63"/>
      <c r="AF290" s="63"/>
      <c r="AG290" s="63"/>
      <c r="AH290" s="63"/>
      <c r="AI290" s="63"/>
      <c r="AJ290" s="63"/>
      <c r="AK290" s="63"/>
      <c r="AL290" s="63"/>
      <c r="AM290" s="63"/>
      <c r="AN290" s="63"/>
      <c r="AO290" s="63"/>
      <c r="AP290" s="63"/>
      <c r="AQ290" s="63"/>
      <c r="AR290" s="63"/>
      <c r="AS290" s="63"/>
      <c r="AT290" s="63"/>
      <c r="AU290" s="63"/>
      <c r="AV290" s="63"/>
      <c r="AW290" s="63"/>
      <c r="AX290" s="63"/>
      <c r="AY290" s="63"/>
      <c r="AZ290" s="63"/>
      <c r="BA290" s="63"/>
      <c r="BB290" s="63"/>
      <c r="BC290" s="63"/>
    </row>
    <row r="291" spans="1:55" x14ac:dyDescent="0.25">
      <c r="A291" s="63"/>
      <c r="B291" s="64"/>
      <c r="C291" s="63"/>
      <c r="D291" s="63"/>
      <c r="E291" s="63"/>
      <c r="F291" s="67"/>
      <c r="G291" s="63"/>
      <c r="H291" s="68"/>
      <c r="J291" s="68"/>
      <c r="N291" s="68"/>
      <c r="O291" s="63"/>
      <c r="V291" s="63"/>
      <c r="W291" s="63"/>
      <c r="AA291" s="63"/>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c r="BA291" s="63"/>
      <c r="BB291" s="63"/>
      <c r="BC291" s="63"/>
    </row>
    <row r="292" spans="1:55" x14ac:dyDescent="0.25">
      <c r="A292" s="63"/>
      <c r="B292" s="64"/>
      <c r="C292" s="63"/>
      <c r="D292" s="63"/>
      <c r="E292" s="63"/>
      <c r="F292" s="67"/>
      <c r="G292" s="63"/>
      <c r="H292" s="68"/>
      <c r="J292" s="68"/>
      <c r="N292" s="68"/>
      <c r="O292" s="63"/>
      <c r="V292" s="63"/>
      <c r="W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row>
    <row r="293" spans="1:55" x14ac:dyDescent="0.25">
      <c r="A293" s="63"/>
      <c r="B293" s="64"/>
      <c r="C293" s="63"/>
      <c r="D293" s="63"/>
      <c r="E293" s="63"/>
      <c r="F293" s="67"/>
      <c r="G293" s="63"/>
      <c r="H293" s="68"/>
      <c r="J293" s="68"/>
      <c r="N293" s="68"/>
      <c r="O293" s="63"/>
      <c r="V293" s="63"/>
      <c r="W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row>
    <row r="294" spans="1:55" x14ac:dyDescent="0.25">
      <c r="A294" s="63"/>
      <c r="B294" s="64"/>
      <c r="C294" s="63"/>
      <c r="D294" s="63"/>
      <c r="E294" s="63"/>
      <c r="F294" s="67"/>
      <c r="G294" s="63"/>
      <c r="H294" s="68"/>
      <c r="J294" s="68"/>
      <c r="N294" s="68"/>
      <c r="O294" s="63"/>
      <c r="V294" s="63"/>
      <c r="W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row>
    <row r="295" spans="1:55" x14ac:dyDescent="0.25">
      <c r="A295" s="63"/>
      <c r="B295" s="64"/>
      <c r="C295" s="63"/>
      <c r="D295" s="63"/>
      <c r="E295" s="63"/>
      <c r="F295" s="67"/>
      <c r="G295" s="63"/>
      <c r="H295" s="68"/>
      <c r="J295" s="68"/>
      <c r="N295" s="68"/>
      <c r="O295" s="63"/>
      <c r="V295" s="63"/>
      <c r="W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row>
    <row r="296" spans="1:55" x14ac:dyDescent="0.25">
      <c r="A296" s="63"/>
      <c r="B296" s="64"/>
      <c r="C296" s="63"/>
      <c r="D296" s="63"/>
      <c r="E296" s="63"/>
      <c r="F296" s="67"/>
      <c r="G296" s="63"/>
      <c r="H296" s="68"/>
      <c r="J296" s="68"/>
      <c r="N296" s="68"/>
      <c r="O296" s="63"/>
      <c r="V296" s="63"/>
      <c r="W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c r="AW296" s="63"/>
      <c r="AX296" s="63"/>
      <c r="AY296" s="63"/>
      <c r="AZ296" s="63"/>
      <c r="BA296" s="63"/>
      <c r="BB296" s="63"/>
      <c r="BC296" s="63"/>
    </row>
    <row r="297" spans="1:55" x14ac:dyDescent="0.25">
      <c r="A297" s="63"/>
      <c r="B297" s="64"/>
      <c r="C297" s="63"/>
      <c r="D297" s="63"/>
      <c r="E297" s="63"/>
      <c r="F297" s="67"/>
      <c r="G297" s="63"/>
      <c r="H297" s="68"/>
      <c r="J297" s="68"/>
      <c r="N297" s="68"/>
      <c r="O297" s="63"/>
      <c r="V297" s="63"/>
      <c r="W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row>
    <row r="298" spans="1:55" x14ac:dyDescent="0.25">
      <c r="A298" s="63"/>
      <c r="B298" s="64"/>
      <c r="C298" s="63"/>
      <c r="D298" s="63"/>
      <c r="E298" s="63"/>
      <c r="F298" s="67"/>
      <c r="G298" s="63"/>
      <c r="H298" s="68"/>
      <c r="J298" s="68"/>
      <c r="N298" s="68"/>
      <c r="O298" s="63"/>
      <c r="V298" s="63"/>
      <c r="W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row>
    <row r="299" spans="1:55" x14ac:dyDescent="0.25">
      <c r="A299" s="63"/>
      <c r="B299" s="64"/>
      <c r="C299" s="63"/>
      <c r="D299" s="63"/>
      <c r="E299" s="63"/>
      <c r="F299" s="67"/>
      <c r="G299" s="63"/>
      <c r="H299" s="68"/>
      <c r="J299" s="68"/>
      <c r="N299" s="68"/>
      <c r="O299" s="63"/>
      <c r="V299" s="63"/>
      <c r="W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row>
    <row r="300" spans="1:55" x14ac:dyDescent="0.25">
      <c r="A300" s="63"/>
      <c r="B300" s="64"/>
      <c r="C300" s="63"/>
      <c r="D300" s="63"/>
      <c r="E300" s="63"/>
      <c r="F300" s="67"/>
      <c r="G300" s="63"/>
      <c r="H300" s="68"/>
      <c r="J300" s="68"/>
      <c r="N300" s="68"/>
      <c r="O300" s="63"/>
      <c r="V300" s="63"/>
      <c r="W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row>
    <row r="301" spans="1:55" x14ac:dyDescent="0.25">
      <c r="A301" s="63"/>
      <c r="B301" s="64"/>
      <c r="C301" s="63"/>
      <c r="D301" s="63"/>
      <c r="E301" s="63"/>
      <c r="F301" s="67"/>
      <c r="G301" s="63"/>
      <c r="H301" s="68"/>
      <c r="J301" s="68"/>
      <c r="N301" s="68"/>
      <c r="O301" s="63"/>
      <c r="V301" s="63"/>
      <c r="W301" s="63"/>
      <c r="AA301" s="63"/>
      <c r="AB301" s="63"/>
      <c r="AC301" s="63"/>
      <c r="AD301" s="63"/>
      <c r="AE301" s="63"/>
      <c r="AF301" s="63"/>
      <c r="AG301" s="63"/>
      <c r="AH301" s="63"/>
      <c r="AI301" s="63"/>
      <c r="AJ301" s="63"/>
      <c r="AK301" s="63"/>
      <c r="AL301" s="63"/>
      <c r="AM301" s="63"/>
      <c r="AN301" s="63"/>
      <c r="AO301" s="63"/>
      <c r="AP301" s="63"/>
      <c r="AQ301" s="63"/>
      <c r="AR301" s="63"/>
      <c r="AS301" s="63"/>
      <c r="AT301" s="63"/>
      <c r="AU301" s="63"/>
      <c r="AV301" s="63"/>
      <c r="AW301" s="63"/>
      <c r="AX301" s="63"/>
      <c r="AY301" s="63"/>
      <c r="AZ301" s="63"/>
      <c r="BA301" s="63"/>
      <c r="BB301" s="63"/>
      <c r="BC301" s="63"/>
    </row>
    <row r="302" spans="1:55" x14ac:dyDescent="0.25">
      <c r="A302" s="63"/>
      <c r="B302" s="64"/>
      <c r="C302" s="63"/>
      <c r="D302" s="63"/>
      <c r="E302" s="63"/>
      <c r="F302" s="67"/>
      <c r="G302" s="63"/>
      <c r="H302" s="68"/>
      <c r="J302" s="68"/>
      <c r="N302" s="68"/>
      <c r="O302" s="63"/>
      <c r="V302" s="63"/>
      <c r="W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c r="AW302" s="63"/>
      <c r="AX302" s="63"/>
      <c r="AY302" s="63"/>
      <c r="AZ302" s="63"/>
      <c r="BA302" s="63"/>
      <c r="BB302" s="63"/>
      <c r="BC302" s="63"/>
    </row>
    <row r="303" spans="1:55" x14ac:dyDescent="0.25">
      <c r="A303" s="63"/>
      <c r="B303" s="64"/>
      <c r="C303" s="63"/>
      <c r="D303" s="63"/>
      <c r="E303" s="63"/>
      <c r="F303" s="67"/>
      <c r="G303" s="63"/>
      <c r="H303" s="68"/>
      <c r="J303" s="68"/>
      <c r="N303" s="68"/>
      <c r="O303" s="63"/>
      <c r="V303" s="63"/>
      <c r="W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row>
    <row r="304" spans="1:55" x14ac:dyDescent="0.25">
      <c r="A304" s="63"/>
      <c r="B304" s="64"/>
      <c r="C304" s="63"/>
      <c r="D304" s="63"/>
      <c r="E304" s="63"/>
      <c r="F304" s="67"/>
      <c r="G304" s="63"/>
      <c r="H304" s="68"/>
      <c r="J304" s="68"/>
      <c r="N304" s="68"/>
      <c r="O304" s="63"/>
      <c r="V304" s="63"/>
      <c r="W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row>
    <row r="305" spans="1:55" x14ac:dyDescent="0.25">
      <c r="A305" s="63"/>
      <c r="B305" s="64"/>
      <c r="C305" s="63"/>
      <c r="D305" s="63"/>
      <c r="E305" s="63"/>
      <c r="F305" s="67"/>
      <c r="G305" s="63"/>
      <c r="H305" s="68"/>
      <c r="J305" s="68"/>
      <c r="N305" s="68"/>
      <c r="O305" s="63"/>
      <c r="V305" s="63"/>
      <c r="W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row>
    <row r="306" spans="1:55" x14ac:dyDescent="0.25">
      <c r="A306" s="63"/>
      <c r="B306" s="64"/>
      <c r="C306" s="63"/>
      <c r="D306" s="63"/>
      <c r="E306" s="63"/>
      <c r="F306" s="67"/>
      <c r="G306" s="63"/>
      <c r="H306" s="68"/>
      <c r="J306" s="68"/>
      <c r="N306" s="68"/>
      <c r="O306" s="63"/>
      <c r="V306" s="63"/>
      <c r="W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row>
    <row r="307" spans="1:55" x14ac:dyDescent="0.25">
      <c r="A307" s="63"/>
      <c r="B307" s="64"/>
      <c r="C307" s="63"/>
      <c r="D307" s="63"/>
      <c r="E307" s="63"/>
      <c r="F307" s="67"/>
      <c r="G307" s="63"/>
      <c r="H307" s="68"/>
      <c r="J307" s="68"/>
      <c r="N307" s="68"/>
      <c r="O307" s="63"/>
      <c r="V307" s="63"/>
      <c r="W307" s="63"/>
      <c r="AA307" s="63"/>
      <c r="AB307" s="63"/>
      <c r="AC307" s="63"/>
      <c r="AD307" s="63"/>
      <c r="AE307" s="63"/>
      <c r="AF307" s="63"/>
      <c r="AG307" s="63"/>
      <c r="AH307" s="63"/>
      <c r="AI307" s="63"/>
      <c r="AJ307" s="63"/>
      <c r="AK307" s="63"/>
      <c r="AL307" s="63"/>
      <c r="AM307" s="63"/>
      <c r="AN307" s="63"/>
      <c r="AO307" s="63"/>
      <c r="AP307" s="63"/>
      <c r="AQ307" s="63"/>
      <c r="AR307" s="63"/>
      <c r="AS307" s="63"/>
      <c r="AT307" s="63"/>
      <c r="AU307" s="63"/>
      <c r="AV307" s="63"/>
      <c r="AW307" s="63"/>
      <c r="AX307" s="63"/>
      <c r="AY307" s="63"/>
      <c r="AZ307" s="63"/>
      <c r="BA307" s="63"/>
      <c r="BB307" s="63"/>
      <c r="BC307" s="63"/>
    </row>
    <row r="308" spans="1:55" x14ac:dyDescent="0.25">
      <c r="A308" s="63"/>
      <c r="B308" s="64"/>
      <c r="C308" s="63"/>
      <c r="D308" s="63"/>
      <c r="E308" s="63"/>
      <c r="F308" s="67"/>
      <c r="G308" s="63"/>
      <c r="H308" s="68"/>
      <c r="J308" s="68"/>
      <c r="N308" s="68"/>
      <c r="O308" s="63"/>
      <c r="V308" s="63"/>
      <c r="W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row>
    <row r="309" spans="1:55" x14ac:dyDescent="0.25">
      <c r="A309" s="63"/>
      <c r="B309" s="64"/>
      <c r="C309" s="63"/>
      <c r="D309" s="63"/>
      <c r="E309" s="63"/>
      <c r="F309" s="67"/>
      <c r="G309" s="63"/>
      <c r="H309" s="68"/>
      <c r="J309" s="68"/>
      <c r="N309" s="68"/>
      <c r="O309" s="63"/>
      <c r="V309" s="63"/>
      <c r="W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row>
    <row r="310" spans="1:55" x14ac:dyDescent="0.25">
      <c r="A310" s="63"/>
      <c r="B310" s="64"/>
      <c r="C310" s="63"/>
      <c r="D310" s="63"/>
      <c r="E310" s="63"/>
      <c r="F310" s="67"/>
      <c r="G310" s="63"/>
      <c r="H310" s="68"/>
      <c r="J310" s="68"/>
      <c r="N310" s="68"/>
      <c r="O310" s="63"/>
      <c r="V310" s="63"/>
      <c r="W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row>
    <row r="311" spans="1:55" x14ac:dyDescent="0.25">
      <c r="A311" s="63"/>
      <c r="B311" s="64"/>
      <c r="C311" s="63"/>
      <c r="D311" s="63"/>
      <c r="E311" s="63"/>
      <c r="F311" s="67"/>
      <c r="G311" s="63"/>
      <c r="H311" s="68"/>
      <c r="J311" s="68"/>
      <c r="N311" s="68"/>
      <c r="O311" s="63"/>
      <c r="V311" s="63"/>
      <c r="W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row>
    <row r="312" spans="1:55" x14ac:dyDescent="0.25">
      <c r="A312" s="63"/>
      <c r="B312" s="64"/>
      <c r="C312" s="63"/>
      <c r="D312" s="63"/>
      <c r="E312" s="63"/>
      <c r="F312" s="67"/>
      <c r="G312" s="63"/>
      <c r="H312" s="68"/>
      <c r="J312" s="68"/>
      <c r="N312" s="68"/>
      <c r="O312" s="63"/>
      <c r="V312" s="63"/>
      <c r="W312" s="63"/>
      <c r="AA312" s="63"/>
      <c r="AB312" s="63"/>
      <c r="AC312" s="63"/>
      <c r="AD312" s="63"/>
      <c r="AE312" s="63"/>
      <c r="AF312" s="63"/>
      <c r="AG312" s="63"/>
      <c r="AH312" s="63"/>
      <c r="AI312" s="63"/>
      <c r="AJ312" s="63"/>
      <c r="AK312" s="63"/>
      <c r="AL312" s="63"/>
      <c r="AM312" s="63"/>
      <c r="AN312" s="63"/>
      <c r="AO312" s="63"/>
      <c r="AP312" s="63"/>
      <c r="AQ312" s="63"/>
      <c r="AR312" s="63"/>
      <c r="AS312" s="63"/>
      <c r="AT312" s="63"/>
      <c r="AU312" s="63"/>
      <c r="AV312" s="63"/>
      <c r="AW312" s="63"/>
      <c r="AX312" s="63"/>
      <c r="AY312" s="63"/>
      <c r="AZ312" s="63"/>
      <c r="BA312" s="63"/>
      <c r="BB312" s="63"/>
      <c r="BC312" s="63"/>
    </row>
    <row r="313" spans="1:55" x14ac:dyDescent="0.25">
      <c r="A313" s="63"/>
      <c r="B313" s="64"/>
      <c r="C313" s="63"/>
      <c r="D313" s="63"/>
      <c r="E313" s="63"/>
      <c r="F313" s="67"/>
      <c r="G313" s="63"/>
      <c r="H313" s="68"/>
      <c r="J313" s="68"/>
      <c r="N313" s="68"/>
      <c r="O313" s="63"/>
      <c r="V313" s="63"/>
      <c r="W313" s="63"/>
      <c r="AA313" s="63"/>
      <c r="AB313" s="63"/>
      <c r="AC313" s="63"/>
      <c r="AD313" s="63"/>
      <c r="AE313" s="63"/>
      <c r="AF313" s="63"/>
      <c r="AG313" s="63"/>
      <c r="AH313" s="63"/>
      <c r="AI313" s="63"/>
      <c r="AJ313" s="63"/>
      <c r="AK313" s="63"/>
      <c r="AL313" s="63"/>
      <c r="AM313" s="63"/>
      <c r="AN313" s="63"/>
      <c r="AO313" s="63"/>
      <c r="AP313" s="63"/>
      <c r="AQ313" s="63"/>
      <c r="AR313" s="63"/>
      <c r="AS313" s="63"/>
      <c r="AT313" s="63"/>
      <c r="AU313" s="63"/>
      <c r="AV313" s="63"/>
      <c r="AW313" s="63"/>
      <c r="AX313" s="63"/>
      <c r="AY313" s="63"/>
      <c r="AZ313" s="63"/>
      <c r="BA313" s="63"/>
      <c r="BB313" s="63"/>
      <c r="BC313" s="63"/>
    </row>
    <row r="314" spans="1:55" x14ac:dyDescent="0.25">
      <c r="A314" s="63"/>
      <c r="B314" s="64"/>
      <c r="C314" s="63"/>
      <c r="D314" s="63"/>
      <c r="E314" s="63"/>
      <c r="F314" s="67"/>
      <c r="G314" s="63"/>
      <c r="H314" s="68"/>
      <c r="J314" s="68"/>
      <c r="N314" s="68"/>
      <c r="O314" s="63"/>
      <c r="V314" s="63"/>
      <c r="W314" s="63"/>
      <c r="AA314" s="63"/>
      <c r="AB314" s="63"/>
      <c r="AC314" s="63"/>
      <c r="AD314" s="63"/>
      <c r="AE314" s="63"/>
      <c r="AF314" s="63"/>
      <c r="AG314" s="63"/>
      <c r="AH314" s="63"/>
      <c r="AI314" s="63"/>
      <c r="AJ314" s="63"/>
      <c r="AK314" s="63"/>
      <c r="AL314" s="63"/>
      <c r="AM314" s="63"/>
      <c r="AN314" s="63"/>
      <c r="AO314" s="63"/>
      <c r="AP314" s="63"/>
      <c r="AQ314" s="63"/>
      <c r="AR314" s="63"/>
      <c r="AS314" s="63"/>
      <c r="AT314" s="63"/>
      <c r="AU314" s="63"/>
      <c r="AV314" s="63"/>
      <c r="AW314" s="63"/>
      <c r="AX314" s="63"/>
      <c r="AY314" s="63"/>
      <c r="AZ314" s="63"/>
      <c r="BA314" s="63"/>
      <c r="BB314" s="63"/>
      <c r="BC314" s="63"/>
    </row>
    <row r="315" spans="1:55" x14ac:dyDescent="0.25">
      <c r="A315" s="63"/>
      <c r="B315" s="64"/>
      <c r="C315" s="63"/>
      <c r="D315" s="63"/>
      <c r="E315" s="63"/>
      <c r="F315" s="67"/>
      <c r="G315" s="63"/>
      <c r="H315" s="68"/>
      <c r="J315" s="68"/>
      <c r="N315" s="68"/>
      <c r="O315" s="63"/>
      <c r="V315" s="63"/>
      <c r="W315" s="63"/>
      <c r="AA315" s="63"/>
      <c r="AB315" s="63"/>
      <c r="AC315" s="63"/>
      <c r="AD315" s="63"/>
      <c r="AE315" s="63"/>
      <c r="AF315" s="63"/>
      <c r="AG315" s="63"/>
      <c r="AH315" s="63"/>
      <c r="AI315" s="63"/>
      <c r="AJ315" s="63"/>
      <c r="AK315" s="63"/>
      <c r="AL315" s="63"/>
      <c r="AM315" s="63"/>
      <c r="AN315" s="63"/>
      <c r="AO315" s="63"/>
      <c r="AP315" s="63"/>
      <c r="AQ315" s="63"/>
      <c r="AR315" s="63"/>
      <c r="AS315" s="63"/>
      <c r="AT315" s="63"/>
      <c r="AU315" s="63"/>
      <c r="AV315" s="63"/>
      <c r="AW315" s="63"/>
      <c r="AX315" s="63"/>
      <c r="AY315" s="63"/>
      <c r="AZ315" s="63"/>
      <c r="BA315" s="63"/>
      <c r="BB315" s="63"/>
      <c r="BC315" s="63"/>
    </row>
    <row r="316" spans="1:55" x14ac:dyDescent="0.25">
      <c r="A316" s="63"/>
      <c r="B316" s="64"/>
      <c r="C316" s="63"/>
      <c r="D316" s="63"/>
      <c r="E316" s="63"/>
      <c r="F316" s="67"/>
      <c r="G316" s="63"/>
      <c r="H316" s="68"/>
      <c r="J316" s="68"/>
      <c r="N316" s="68"/>
      <c r="O316" s="63"/>
      <c r="V316" s="63"/>
      <c r="W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row>
    <row r="317" spans="1:55" x14ac:dyDescent="0.25">
      <c r="A317" s="63"/>
      <c r="B317" s="64"/>
      <c r="C317" s="63"/>
      <c r="D317" s="63"/>
      <c r="E317" s="63"/>
      <c r="F317" s="67"/>
      <c r="G317" s="63"/>
      <c r="H317" s="68"/>
      <c r="J317" s="68"/>
      <c r="N317" s="68"/>
      <c r="O317" s="63"/>
      <c r="V317" s="63"/>
      <c r="W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row>
    <row r="318" spans="1:55" x14ac:dyDescent="0.25">
      <c r="A318" s="63"/>
      <c r="B318" s="64"/>
      <c r="C318" s="63"/>
      <c r="D318" s="63"/>
      <c r="E318" s="63"/>
      <c r="F318" s="67"/>
      <c r="G318" s="63"/>
      <c r="H318" s="68"/>
      <c r="J318" s="68"/>
      <c r="N318" s="68"/>
      <c r="O318" s="63"/>
      <c r="V318" s="63"/>
      <c r="W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row>
    <row r="319" spans="1:55" x14ac:dyDescent="0.25">
      <c r="A319" s="63"/>
      <c r="B319" s="64"/>
      <c r="C319" s="63"/>
      <c r="D319" s="63"/>
      <c r="E319" s="63"/>
      <c r="F319" s="67"/>
      <c r="G319" s="63"/>
      <c r="H319" s="68"/>
      <c r="J319" s="68"/>
      <c r="N319" s="68"/>
      <c r="O319" s="63"/>
      <c r="V319" s="63"/>
      <c r="W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row>
    <row r="320" spans="1:55" x14ac:dyDescent="0.25">
      <c r="A320" s="63"/>
      <c r="B320" s="64"/>
      <c r="C320" s="63"/>
      <c r="D320" s="63"/>
      <c r="E320" s="63"/>
      <c r="F320" s="67"/>
      <c r="G320" s="63"/>
      <c r="H320" s="68"/>
      <c r="J320" s="68"/>
      <c r="N320" s="68"/>
      <c r="O320" s="63"/>
      <c r="V320" s="63"/>
      <c r="W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row>
    <row r="321" spans="1:55" x14ac:dyDescent="0.25">
      <c r="A321" s="63"/>
      <c r="B321" s="64"/>
      <c r="C321" s="63"/>
      <c r="D321" s="63"/>
      <c r="E321" s="63"/>
      <c r="F321" s="67"/>
      <c r="G321" s="63"/>
      <c r="H321" s="68"/>
      <c r="J321" s="68"/>
      <c r="N321" s="68"/>
      <c r="O321" s="63"/>
      <c r="V321" s="63"/>
      <c r="W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row>
    <row r="322" spans="1:55" x14ac:dyDescent="0.25">
      <c r="A322" s="63"/>
      <c r="B322" s="64"/>
      <c r="C322" s="63"/>
      <c r="D322" s="63"/>
      <c r="E322" s="63"/>
      <c r="F322" s="67"/>
      <c r="G322" s="63"/>
      <c r="H322" s="68"/>
      <c r="J322" s="68"/>
      <c r="N322" s="68"/>
      <c r="O322" s="63"/>
      <c r="V322" s="63"/>
      <c r="W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row>
    <row r="323" spans="1:55" x14ac:dyDescent="0.25">
      <c r="A323" s="63"/>
      <c r="B323" s="64"/>
      <c r="C323" s="63"/>
      <c r="D323" s="63"/>
      <c r="E323" s="63"/>
      <c r="F323" s="67"/>
      <c r="G323" s="63"/>
      <c r="H323" s="68"/>
      <c r="J323" s="68"/>
      <c r="N323" s="68"/>
      <c r="O323" s="63"/>
      <c r="V323" s="63"/>
      <c r="W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row>
    <row r="324" spans="1:55" x14ac:dyDescent="0.25">
      <c r="A324" s="63"/>
      <c r="B324" s="64"/>
      <c r="C324" s="63"/>
      <c r="D324" s="63"/>
      <c r="E324" s="63"/>
      <c r="F324" s="67"/>
      <c r="G324" s="63"/>
      <c r="H324" s="68"/>
      <c r="J324" s="68"/>
      <c r="N324" s="68"/>
      <c r="O324" s="63"/>
      <c r="V324" s="63"/>
      <c r="W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row>
    <row r="325" spans="1:55" x14ac:dyDescent="0.25">
      <c r="A325" s="63"/>
      <c r="B325" s="64"/>
      <c r="C325" s="63"/>
      <c r="D325" s="63"/>
      <c r="E325" s="63"/>
      <c r="F325" s="67"/>
      <c r="G325" s="63"/>
      <c r="H325" s="68"/>
      <c r="J325" s="68"/>
      <c r="N325" s="68"/>
      <c r="O325" s="63"/>
      <c r="V325" s="63"/>
      <c r="W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row>
    <row r="326" spans="1:55" x14ac:dyDescent="0.25">
      <c r="A326" s="63"/>
      <c r="B326" s="64"/>
      <c r="C326" s="63"/>
      <c r="D326" s="63"/>
      <c r="E326" s="63"/>
      <c r="F326" s="67"/>
      <c r="G326" s="63"/>
      <c r="H326" s="68"/>
      <c r="J326" s="68"/>
      <c r="N326" s="68"/>
      <c r="O326" s="63"/>
      <c r="V326" s="63"/>
      <c r="W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row>
    <row r="327" spans="1:55" x14ac:dyDescent="0.25">
      <c r="A327" s="63"/>
      <c r="B327" s="64"/>
      <c r="C327" s="63"/>
      <c r="D327" s="63"/>
      <c r="E327" s="63"/>
      <c r="F327" s="67"/>
      <c r="G327" s="63"/>
      <c r="H327" s="68"/>
      <c r="J327" s="68"/>
      <c r="N327" s="68"/>
      <c r="O327" s="63"/>
      <c r="V327" s="63"/>
      <c r="W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row>
    <row r="328" spans="1:55" x14ac:dyDescent="0.25">
      <c r="A328" s="63"/>
      <c r="B328" s="64"/>
      <c r="C328" s="63"/>
      <c r="D328" s="63"/>
      <c r="E328" s="63"/>
      <c r="F328" s="67"/>
      <c r="G328" s="63"/>
      <c r="H328" s="68"/>
      <c r="J328" s="68"/>
      <c r="N328" s="68"/>
      <c r="O328" s="63"/>
      <c r="V328" s="63"/>
      <c r="W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row>
    <row r="329" spans="1:55" x14ac:dyDescent="0.25">
      <c r="A329" s="63"/>
      <c r="B329" s="64"/>
      <c r="C329" s="63"/>
      <c r="D329" s="63"/>
      <c r="E329" s="63"/>
      <c r="F329" s="67"/>
      <c r="G329" s="63"/>
      <c r="H329" s="68"/>
      <c r="J329" s="68"/>
      <c r="N329" s="68"/>
      <c r="O329" s="63"/>
      <c r="V329" s="63"/>
      <c r="W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row>
    <row r="330" spans="1:55" x14ac:dyDescent="0.25">
      <c r="A330" s="63"/>
      <c r="B330" s="64"/>
      <c r="C330" s="63"/>
      <c r="D330" s="63"/>
      <c r="E330" s="63"/>
      <c r="F330" s="67"/>
      <c r="G330" s="63"/>
      <c r="H330" s="68"/>
      <c r="J330" s="68"/>
      <c r="N330" s="68"/>
      <c r="O330" s="63"/>
      <c r="V330" s="63"/>
      <c r="W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row>
    <row r="331" spans="1:55" x14ac:dyDescent="0.25">
      <c r="A331" s="63"/>
      <c r="B331" s="64"/>
      <c r="C331" s="63"/>
      <c r="D331" s="63"/>
      <c r="E331" s="63"/>
      <c r="F331" s="67"/>
      <c r="G331" s="63"/>
      <c r="H331" s="68"/>
      <c r="J331" s="68"/>
      <c r="N331" s="68"/>
      <c r="O331" s="63"/>
      <c r="V331" s="63"/>
      <c r="W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row>
    <row r="332" spans="1:55" x14ac:dyDescent="0.25">
      <c r="A332" s="63"/>
      <c r="B332" s="64"/>
      <c r="C332" s="63"/>
      <c r="D332" s="63"/>
      <c r="E332" s="63"/>
      <c r="F332" s="67"/>
      <c r="G332" s="63"/>
      <c r="H332" s="68"/>
      <c r="J332" s="68"/>
      <c r="N332" s="68"/>
      <c r="O332" s="63"/>
      <c r="V332" s="63"/>
      <c r="W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row>
    <row r="333" spans="1:55" x14ac:dyDescent="0.25">
      <c r="A333" s="63"/>
      <c r="B333" s="64"/>
      <c r="C333" s="63"/>
      <c r="D333" s="63"/>
      <c r="E333" s="63"/>
      <c r="F333" s="67"/>
      <c r="G333" s="63"/>
      <c r="H333" s="68"/>
      <c r="J333" s="68"/>
      <c r="N333" s="68"/>
      <c r="O333" s="63"/>
      <c r="V333" s="63"/>
      <c r="W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row>
    <row r="334" spans="1:55" x14ac:dyDescent="0.25">
      <c r="A334" s="63"/>
      <c r="B334" s="64"/>
      <c r="C334" s="63"/>
      <c r="D334" s="63"/>
      <c r="E334" s="63"/>
      <c r="F334" s="67"/>
      <c r="G334" s="63"/>
      <c r="H334" s="68"/>
      <c r="J334" s="68"/>
      <c r="N334" s="68"/>
      <c r="O334" s="63"/>
      <c r="V334" s="63"/>
      <c r="W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row>
    <row r="335" spans="1:55" x14ac:dyDescent="0.25">
      <c r="A335" s="63"/>
      <c r="B335" s="64"/>
      <c r="C335" s="63"/>
      <c r="D335" s="63"/>
      <c r="E335" s="63"/>
      <c r="F335" s="67"/>
      <c r="G335" s="63"/>
      <c r="H335" s="68"/>
      <c r="J335" s="68"/>
      <c r="N335" s="68"/>
      <c r="O335" s="63"/>
      <c r="V335" s="63"/>
      <c r="W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row>
    <row r="336" spans="1:55" x14ac:dyDescent="0.25">
      <c r="A336" s="63"/>
      <c r="B336" s="64"/>
      <c r="C336" s="63"/>
      <c r="D336" s="63"/>
      <c r="E336" s="63"/>
      <c r="F336" s="67"/>
      <c r="G336" s="63"/>
      <c r="H336" s="68"/>
      <c r="J336" s="68"/>
      <c r="N336" s="68"/>
      <c r="O336" s="63"/>
      <c r="V336" s="63"/>
      <c r="W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row>
    <row r="337" spans="1:55" x14ac:dyDescent="0.25">
      <c r="A337" s="63"/>
      <c r="B337" s="64"/>
      <c r="C337" s="63"/>
      <c r="D337" s="63"/>
      <c r="E337" s="63"/>
      <c r="F337" s="67"/>
      <c r="G337" s="63"/>
      <c r="H337" s="68"/>
      <c r="J337" s="68"/>
      <c r="N337" s="68"/>
      <c r="O337" s="63"/>
      <c r="V337" s="63"/>
      <c r="W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c r="AW337" s="63"/>
      <c r="AX337" s="63"/>
      <c r="AY337" s="63"/>
      <c r="AZ337" s="63"/>
      <c r="BA337" s="63"/>
      <c r="BB337" s="63"/>
      <c r="BC337" s="63"/>
    </row>
    <row r="338" spans="1:55" x14ac:dyDescent="0.25">
      <c r="A338" s="63"/>
      <c r="B338" s="64"/>
      <c r="C338" s="63"/>
      <c r="D338" s="63"/>
      <c r="E338" s="63"/>
      <c r="F338" s="67"/>
      <c r="G338" s="63"/>
      <c r="H338" s="68"/>
      <c r="J338" s="68"/>
      <c r="N338" s="68"/>
      <c r="O338" s="63"/>
      <c r="V338" s="63"/>
      <c r="W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row>
    <row r="339" spans="1:55" x14ac:dyDescent="0.25">
      <c r="A339" s="63"/>
      <c r="B339" s="64"/>
      <c r="C339" s="63"/>
      <c r="D339" s="63"/>
      <c r="E339" s="63"/>
      <c r="F339" s="67"/>
      <c r="G339" s="63"/>
      <c r="H339" s="68"/>
      <c r="J339" s="68"/>
      <c r="N339" s="68"/>
      <c r="O339" s="63"/>
      <c r="V339" s="63"/>
      <c r="W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row>
    <row r="340" spans="1:55" x14ac:dyDescent="0.25">
      <c r="A340" s="63"/>
      <c r="B340" s="64"/>
      <c r="C340" s="63"/>
      <c r="D340" s="63"/>
      <c r="E340" s="63"/>
      <c r="F340" s="67"/>
      <c r="G340" s="63"/>
      <c r="H340" s="68"/>
      <c r="J340" s="68"/>
      <c r="N340" s="68"/>
      <c r="O340" s="63"/>
      <c r="V340" s="63"/>
      <c r="W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63"/>
      <c r="AW340" s="63"/>
      <c r="AX340" s="63"/>
      <c r="AY340" s="63"/>
      <c r="AZ340" s="63"/>
      <c r="BA340" s="63"/>
      <c r="BB340" s="63"/>
      <c r="BC340" s="63"/>
    </row>
    <row r="341" spans="1:55" x14ac:dyDescent="0.25">
      <c r="A341" s="63"/>
      <c r="B341" s="64"/>
      <c r="C341" s="63"/>
      <c r="D341" s="63"/>
      <c r="E341" s="63"/>
      <c r="F341" s="67"/>
      <c r="G341" s="63"/>
      <c r="H341" s="68"/>
      <c r="J341" s="68"/>
      <c r="N341" s="68"/>
      <c r="O341" s="63"/>
      <c r="V341" s="63"/>
      <c r="W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63"/>
      <c r="BC341" s="63"/>
    </row>
    <row r="342" spans="1:55" x14ac:dyDescent="0.25">
      <c r="A342" s="63"/>
      <c r="B342" s="64"/>
      <c r="C342" s="63"/>
      <c r="D342" s="63"/>
      <c r="E342" s="63"/>
      <c r="F342" s="67"/>
      <c r="G342" s="63"/>
      <c r="H342" s="68"/>
      <c r="J342" s="68"/>
      <c r="N342" s="68"/>
      <c r="O342" s="63"/>
      <c r="V342" s="63"/>
      <c r="W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c r="BB342" s="63"/>
      <c r="BC342" s="63"/>
    </row>
    <row r="343" spans="1:55" x14ac:dyDescent="0.25">
      <c r="A343" s="63"/>
      <c r="B343" s="64"/>
      <c r="C343" s="63"/>
      <c r="D343" s="63"/>
      <c r="E343" s="63"/>
      <c r="F343" s="67"/>
      <c r="G343" s="63"/>
      <c r="H343" s="68"/>
      <c r="J343" s="68"/>
      <c r="N343" s="68"/>
      <c r="O343" s="63"/>
      <c r="V343" s="63"/>
      <c r="W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c r="BB343" s="63"/>
      <c r="BC343" s="63"/>
    </row>
    <row r="344" spans="1:55" x14ac:dyDescent="0.25">
      <c r="A344" s="63"/>
      <c r="B344" s="64"/>
      <c r="C344" s="63"/>
      <c r="D344" s="63"/>
      <c r="E344" s="63"/>
      <c r="F344" s="67"/>
      <c r="G344" s="63"/>
      <c r="H344" s="68"/>
      <c r="J344" s="68"/>
      <c r="N344" s="68"/>
      <c r="O344" s="63"/>
      <c r="V344" s="63"/>
      <c r="W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row>
    <row r="345" spans="1:55" x14ac:dyDescent="0.25">
      <c r="A345" s="63"/>
      <c r="B345" s="64"/>
      <c r="C345" s="63"/>
      <c r="D345" s="63"/>
      <c r="E345" s="63"/>
      <c r="F345" s="67"/>
      <c r="G345" s="63"/>
      <c r="H345" s="68"/>
      <c r="J345" s="68"/>
      <c r="N345" s="68"/>
      <c r="O345" s="63"/>
      <c r="V345" s="63"/>
      <c r="W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row>
    <row r="346" spans="1:55" x14ac:dyDescent="0.25">
      <c r="A346" s="63"/>
      <c r="B346" s="64"/>
      <c r="C346" s="63"/>
      <c r="D346" s="63"/>
      <c r="E346" s="63"/>
      <c r="F346" s="67"/>
      <c r="G346" s="63"/>
      <c r="H346" s="68"/>
      <c r="J346" s="68"/>
      <c r="N346" s="68"/>
      <c r="O346" s="63"/>
      <c r="V346" s="63"/>
      <c r="W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c r="BC346" s="63"/>
    </row>
    <row r="347" spans="1:55" x14ac:dyDescent="0.25">
      <c r="A347" s="63"/>
      <c r="B347" s="64"/>
      <c r="C347" s="63"/>
      <c r="D347" s="63"/>
      <c r="E347" s="63"/>
      <c r="F347" s="67"/>
      <c r="G347" s="63"/>
      <c r="H347" s="68"/>
      <c r="J347" s="68"/>
      <c r="N347" s="68"/>
      <c r="O347" s="63"/>
      <c r="V347" s="63"/>
      <c r="W347" s="63"/>
      <c r="AA347" s="63"/>
      <c r="AB347" s="63"/>
      <c r="AC347" s="63"/>
      <c r="AD347" s="63"/>
      <c r="AE347" s="63"/>
      <c r="AF347" s="63"/>
      <c r="AG347" s="63"/>
      <c r="AH347" s="63"/>
      <c r="AI347" s="63"/>
      <c r="AJ347" s="63"/>
      <c r="AK347" s="63"/>
      <c r="AL347" s="63"/>
      <c r="AM347" s="63"/>
      <c r="AN347" s="63"/>
      <c r="AO347" s="63"/>
      <c r="AP347" s="63"/>
      <c r="AQ347" s="63"/>
      <c r="AR347" s="63"/>
      <c r="AS347" s="63"/>
      <c r="AT347" s="63"/>
      <c r="AU347" s="63"/>
      <c r="AV347" s="63"/>
      <c r="AW347" s="63"/>
      <c r="AX347" s="63"/>
      <c r="AY347" s="63"/>
      <c r="AZ347" s="63"/>
      <c r="BA347" s="63"/>
      <c r="BB347" s="63"/>
      <c r="BC347" s="63"/>
    </row>
    <row r="348" spans="1:55" x14ac:dyDescent="0.25">
      <c r="A348" s="63"/>
      <c r="B348" s="64"/>
      <c r="C348" s="63"/>
      <c r="D348" s="63"/>
      <c r="E348" s="63"/>
      <c r="F348" s="67"/>
      <c r="G348" s="63"/>
      <c r="H348" s="68"/>
      <c r="J348" s="68"/>
      <c r="N348" s="68"/>
      <c r="O348" s="63"/>
      <c r="V348" s="63"/>
      <c r="W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63"/>
      <c r="AY348" s="63"/>
      <c r="AZ348" s="63"/>
      <c r="BA348" s="63"/>
      <c r="BB348" s="63"/>
      <c r="BC348" s="63"/>
    </row>
    <row r="349" spans="1:55" x14ac:dyDescent="0.25">
      <c r="A349" s="63"/>
      <c r="B349" s="64"/>
      <c r="C349" s="63"/>
      <c r="D349" s="63"/>
      <c r="E349" s="63"/>
      <c r="F349" s="67"/>
      <c r="G349" s="63"/>
      <c r="H349" s="68"/>
      <c r="J349" s="68"/>
      <c r="N349" s="68"/>
      <c r="O349" s="63"/>
      <c r="V349" s="63"/>
      <c r="W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63"/>
      <c r="AY349" s="63"/>
      <c r="AZ349" s="63"/>
      <c r="BA349" s="63"/>
      <c r="BB349" s="63"/>
      <c r="BC349" s="63"/>
    </row>
    <row r="350" spans="1:55" x14ac:dyDescent="0.25">
      <c r="A350" s="63"/>
      <c r="B350" s="64"/>
      <c r="C350" s="63"/>
      <c r="D350" s="63"/>
      <c r="E350" s="63"/>
      <c r="F350" s="67"/>
      <c r="G350" s="63"/>
      <c r="H350" s="68"/>
      <c r="J350" s="68"/>
      <c r="N350" s="68"/>
      <c r="O350" s="63"/>
      <c r="V350" s="63"/>
      <c r="W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row>
    <row r="351" spans="1:55" x14ac:dyDescent="0.25">
      <c r="A351" s="63"/>
      <c r="B351" s="64"/>
      <c r="C351" s="63"/>
      <c r="D351" s="63"/>
      <c r="E351" s="63"/>
      <c r="F351" s="67"/>
      <c r="G351" s="63"/>
      <c r="H351" s="68"/>
      <c r="J351" s="68"/>
      <c r="N351" s="68"/>
      <c r="O351" s="63"/>
      <c r="V351" s="63"/>
      <c r="W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row>
    <row r="352" spans="1:55" x14ac:dyDescent="0.25">
      <c r="A352" s="63"/>
      <c r="B352" s="64"/>
      <c r="C352" s="63"/>
      <c r="D352" s="63"/>
      <c r="E352" s="63"/>
      <c r="F352" s="67"/>
      <c r="G352" s="63"/>
      <c r="H352" s="68"/>
      <c r="J352" s="68"/>
      <c r="N352" s="68"/>
      <c r="O352" s="63"/>
      <c r="V352" s="63"/>
      <c r="W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c r="BC352" s="63"/>
    </row>
    <row r="353" spans="1:55" x14ac:dyDescent="0.25">
      <c r="A353" s="63"/>
      <c r="B353" s="64"/>
      <c r="C353" s="63"/>
      <c r="D353" s="63"/>
      <c r="E353" s="63"/>
      <c r="F353" s="67"/>
      <c r="G353" s="63"/>
      <c r="H353" s="68"/>
      <c r="J353" s="68"/>
      <c r="N353" s="68"/>
      <c r="O353" s="63"/>
      <c r="V353" s="63"/>
      <c r="W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63"/>
      <c r="AY353" s="63"/>
      <c r="AZ353" s="63"/>
      <c r="BA353" s="63"/>
      <c r="BB353" s="63"/>
      <c r="BC353" s="63"/>
    </row>
    <row r="354" spans="1:55" x14ac:dyDescent="0.25">
      <c r="A354" s="63"/>
      <c r="B354" s="64"/>
      <c r="C354" s="63"/>
      <c r="D354" s="63"/>
      <c r="E354" s="63"/>
      <c r="F354" s="67"/>
      <c r="G354" s="63"/>
      <c r="H354" s="68"/>
      <c r="J354" s="68"/>
      <c r="N354" s="68"/>
      <c r="O354" s="63"/>
      <c r="V354" s="63"/>
      <c r="W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row>
    <row r="355" spans="1:55" x14ac:dyDescent="0.25">
      <c r="A355" s="63"/>
      <c r="B355" s="64"/>
      <c r="C355" s="63"/>
      <c r="D355" s="63"/>
      <c r="E355" s="63"/>
      <c r="F355" s="67"/>
      <c r="G355" s="63"/>
      <c r="H355" s="68"/>
      <c r="J355" s="68"/>
      <c r="N355" s="68"/>
      <c r="O355" s="63"/>
      <c r="V355" s="63"/>
      <c r="W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row>
    <row r="356" spans="1:55" x14ac:dyDescent="0.25">
      <c r="A356" s="63"/>
      <c r="B356" s="64"/>
      <c r="C356" s="63"/>
      <c r="D356" s="63"/>
      <c r="E356" s="63"/>
      <c r="F356" s="67"/>
      <c r="G356" s="63"/>
      <c r="H356" s="68"/>
      <c r="J356" s="68"/>
      <c r="N356" s="68"/>
      <c r="O356" s="63"/>
      <c r="V356" s="63"/>
      <c r="W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row>
    <row r="357" spans="1:55" x14ac:dyDescent="0.25">
      <c r="A357" s="63"/>
      <c r="B357" s="64"/>
      <c r="C357" s="63"/>
      <c r="D357" s="63"/>
      <c r="E357" s="63"/>
      <c r="F357" s="67"/>
      <c r="G357" s="63"/>
      <c r="H357" s="68"/>
      <c r="J357" s="68"/>
      <c r="N357" s="68"/>
      <c r="O357" s="63"/>
      <c r="V357" s="63"/>
      <c r="W357" s="63"/>
      <c r="AA357" s="63"/>
      <c r="AB357" s="63"/>
      <c r="AC357" s="63"/>
      <c r="AD357" s="63"/>
      <c r="AE357" s="63"/>
      <c r="AF357" s="63"/>
      <c r="AG357" s="63"/>
      <c r="AH357" s="63"/>
      <c r="AI357" s="63"/>
      <c r="AJ357" s="63"/>
      <c r="AK357" s="63"/>
      <c r="AL357" s="63"/>
      <c r="AM357" s="63"/>
      <c r="AN357" s="63"/>
      <c r="AO357" s="63"/>
      <c r="AP357" s="63"/>
      <c r="AQ357" s="63"/>
      <c r="AR357" s="63"/>
      <c r="AS357" s="63"/>
      <c r="AT357" s="63"/>
      <c r="AU357" s="63"/>
      <c r="AV357" s="63"/>
      <c r="AW357" s="63"/>
      <c r="AX357" s="63"/>
      <c r="AY357" s="63"/>
      <c r="AZ357" s="63"/>
      <c r="BA357" s="63"/>
      <c r="BB357" s="63"/>
      <c r="BC357" s="63"/>
    </row>
    <row r="358" spans="1:55" x14ac:dyDescent="0.25">
      <c r="A358" s="63"/>
      <c r="B358" s="64"/>
      <c r="C358" s="63"/>
      <c r="D358" s="63"/>
      <c r="E358" s="63"/>
      <c r="F358" s="67"/>
      <c r="G358" s="63"/>
      <c r="H358" s="68"/>
      <c r="J358" s="68"/>
      <c r="N358" s="68"/>
      <c r="O358" s="63"/>
      <c r="V358" s="63"/>
      <c r="W358" s="63"/>
      <c r="AA358" s="63"/>
      <c r="AB358" s="63"/>
      <c r="AC358" s="63"/>
      <c r="AD358" s="63"/>
      <c r="AE358" s="63"/>
      <c r="AF358" s="63"/>
      <c r="AG358" s="63"/>
      <c r="AH358" s="63"/>
      <c r="AI358" s="63"/>
      <c r="AJ358" s="63"/>
      <c r="AK358" s="63"/>
      <c r="AL358" s="63"/>
      <c r="AM358" s="63"/>
      <c r="AN358" s="63"/>
      <c r="AO358" s="63"/>
      <c r="AP358" s="63"/>
      <c r="AQ358" s="63"/>
      <c r="AR358" s="63"/>
      <c r="AS358" s="63"/>
      <c r="AT358" s="63"/>
      <c r="AU358" s="63"/>
      <c r="AV358" s="63"/>
      <c r="AW358" s="63"/>
      <c r="AX358" s="63"/>
      <c r="AY358" s="63"/>
      <c r="AZ358" s="63"/>
      <c r="BA358" s="63"/>
      <c r="BB358" s="63"/>
      <c r="BC358" s="63"/>
    </row>
    <row r="359" spans="1:55" x14ac:dyDescent="0.25">
      <c r="A359" s="63"/>
      <c r="B359" s="64"/>
      <c r="C359" s="63"/>
      <c r="D359" s="63"/>
      <c r="E359" s="63"/>
      <c r="F359" s="67"/>
      <c r="G359" s="63"/>
      <c r="H359" s="68"/>
      <c r="J359" s="68"/>
      <c r="N359" s="68"/>
      <c r="O359" s="63"/>
      <c r="V359" s="63"/>
      <c r="W359" s="63"/>
      <c r="AA359" s="63"/>
      <c r="AB359" s="63"/>
      <c r="AC359" s="63"/>
      <c r="AD359" s="63"/>
      <c r="AE359" s="63"/>
      <c r="AF359" s="63"/>
      <c r="AG359" s="63"/>
      <c r="AH359" s="63"/>
      <c r="AI359" s="63"/>
      <c r="AJ359" s="63"/>
      <c r="AK359" s="63"/>
      <c r="AL359" s="63"/>
      <c r="AM359" s="63"/>
      <c r="AN359" s="63"/>
      <c r="AO359" s="63"/>
      <c r="AP359" s="63"/>
      <c r="AQ359" s="63"/>
      <c r="AR359" s="63"/>
      <c r="AS359" s="63"/>
      <c r="AT359" s="63"/>
      <c r="AU359" s="63"/>
      <c r="AV359" s="63"/>
      <c r="AW359" s="63"/>
      <c r="AX359" s="63"/>
      <c r="AY359" s="63"/>
      <c r="AZ359" s="63"/>
      <c r="BA359" s="63"/>
      <c r="BB359" s="63"/>
      <c r="BC359" s="63"/>
    </row>
    <row r="360" spans="1:55" x14ac:dyDescent="0.25">
      <c r="A360" s="63"/>
      <c r="B360" s="64"/>
      <c r="C360" s="63"/>
      <c r="D360" s="63"/>
      <c r="E360" s="63"/>
      <c r="F360" s="67"/>
      <c r="G360" s="63"/>
      <c r="H360" s="68"/>
      <c r="J360" s="68"/>
      <c r="N360" s="68"/>
      <c r="O360" s="63"/>
      <c r="V360" s="63"/>
      <c r="W360" s="63"/>
      <c r="AA360" s="63"/>
      <c r="AB360" s="63"/>
      <c r="AC360" s="63"/>
      <c r="AD360" s="63"/>
      <c r="AE360" s="63"/>
      <c r="AF360" s="63"/>
      <c r="AG360" s="63"/>
      <c r="AH360" s="63"/>
      <c r="AI360" s="63"/>
      <c r="AJ360" s="63"/>
      <c r="AK360" s="63"/>
      <c r="AL360" s="63"/>
      <c r="AM360" s="63"/>
      <c r="AN360" s="63"/>
      <c r="AO360" s="63"/>
      <c r="AP360" s="63"/>
      <c r="AQ360" s="63"/>
      <c r="AR360" s="63"/>
      <c r="AS360" s="63"/>
      <c r="AT360" s="63"/>
      <c r="AU360" s="63"/>
      <c r="AV360" s="63"/>
      <c r="AW360" s="63"/>
      <c r="AX360" s="63"/>
      <c r="AY360" s="63"/>
      <c r="AZ360" s="63"/>
      <c r="BA360" s="63"/>
      <c r="BB360" s="63"/>
      <c r="BC360" s="63"/>
    </row>
    <row r="361" spans="1:55" x14ac:dyDescent="0.25">
      <c r="A361" s="63"/>
      <c r="B361" s="64"/>
      <c r="C361" s="63"/>
      <c r="D361" s="63"/>
      <c r="E361" s="63"/>
      <c r="F361" s="67"/>
      <c r="G361" s="63"/>
      <c r="H361" s="68"/>
      <c r="J361" s="68"/>
      <c r="N361" s="68"/>
      <c r="O361" s="63"/>
      <c r="V361" s="63"/>
      <c r="W361" s="63"/>
      <c r="AA361" s="63"/>
      <c r="AB361" s="63"/>
      <c r="AC361" s="63"/>
      <c r="AD361" s="63"/>
      <c r="AE361" s="63"/>
      <c r="AF361" s="63"/>
      <c r="AG361" s="63"/>
      <c r="AH361" s="63"/>
      <c r="AI361" s="63"/>
      <c r="AJ361" s="63"/>
      <c r="AK361" s="63"/>
      <c r="AL361" s="63"/>
      <c r="AM361" s="63"/>
      <c r="AN361" s="63"/>
      <c r="AO361" s="63"/>
      <c r="AP361" s="63"/>
      <c r="AQ361" s="63"/>
      <c r="AR361" s="63"/>
      <c r="AS361" s="63"/>
      <c r="AT361" s="63"/>
      <c r="AU361" s="63"/>
      <c r="AV361" s="63"/>
      <c r="AW361" s="63"/>
      <c r="AX361" s="63"/>
      <c r="AY361" s="63"/>
      <c r="AZ361" s="63"/>
      <c r="BA361" s="63"/>
      <c r="BB361" s="63"/>
      <c r="BC361" s="63"/>
    </row>
    <row r="362" spans="1:55" x14ac:dyDescent="0.25">
      <c r="A362" s="63"/>
      <c r="B362" s="64"/>
      <c r="C362" s="63"/>
      <c r="D362" s="63"/>
      <c r="E362" s="63"/>
      <c r="F362" s="67"/>
      <c r="G362" s="63"/>
      <c r="H362" s="68"/>
      <c r="J362" s="68"/>
      <c r="N362" s="68"/>
      <c r="O362" s="63"/>
      <c r="V362" s="63"/>
      <c r="W362" s="63"/>
      <c r="AA362" s="63"/>
      <c r="AB362" s="63"/>
      <c r="AC362" s="63"/>
      <c r="AD362" s="63"/>
      <c r="AE362" s="63"/>
      <c r="AF362" s="63"/>
      <c r="AG362" s="63"/>
      <c r="AH362" s="63"/>
      <c r="AI362" s="63"/>
      <c r="AJ362" s="63"/>
      <c r="AK362" s="63"/>
      <c r="AL362" s="63"/>
      <c r="AM362" s="63"/>
      <c r="AN362" s="63"/>
      <c r="AO362" s="63"/>
      <c r="AP362" s="63"/>
      <c r="AQ362" s="63"/>
      <c r="AR362" s="63"/>
      <c r="AS362" s="63"/>
      <c r="AT362" s="63"/>
      <c r="AU362" s="63"/>
      <c r="AV362" s="63"/>
      <c r="AW362" s="63"/>
      <c r="AX362" s="63"/>
      <c r="AY362" s="63"/>
      <c r="AZ362" s="63"/>
      <c r="BA362" s="63"/>
      <c r="BB362" s="63"/>
      <c r="BC362" s="63"/>
    </row>
    <row r="363" spans="1:55" x14ac:dyDescent="0.25">
      <c r="A363" s="63"/>
      <c r="B363" s="64"/>
      <c r="C363" s="63"/>
      <c r="D363" s="63"/>
      <c r="E363" s="63"/>
      <c r="F363" s="67"/>
      <c r="G363" s="63"/>
      <c r="H363" s="68"/>
      <c r="J363" s="68"/>
      <c r="N363" s="68"/>
      <c r="O363" s="63"/>
      <c r="V363" s="63"/>
      <c r="W363" s="63"/>
      <c r="AA363" s="63"/>
      <c r="AB363" s="63"/>
      <c r="AC363" s="63"/>
      <c r="AD363" s="63"/>
      <c r="AE363" s="63"/>
      <c r="AF363" s="63"/>
      <c r="AG363" s="63"/>
      <c r="AH363" s="63"/>
      <c r="AI363" s="63"/>
      <c r="AJ363" s="63"/>
      <c r="AK363" s="63"/>
      <c r="AL363" s="63"/>
      <c r="AM363" s="63"/>
      <c r="AN363" s="63"/>
      <c r="AO363" s="63"/>
      <c r="AP363" s="63"/>
      <c r="AQ363" s="63"/>
      <c r="AR363" s="63"/>
      <c r="AS363" s="63"/>
      <c r="AT363" s="63"/>
      <c r="AU363" s="63"/>
      <c r="AV363" s="63"/>
      <c r="AW363" s="63"/>
      <c r="AX363" s="63"/>
      <c r="AY363" s="63"/>
      <c r="AZ363" s="63"/>
      <c r="BA363" s="63"/>
      <c r="BB363" s="63"/>
      <c r="BC363" s="63"/>
    </row>
    <row r="364" spans="1:55" x14ac:dyDescent="0.25">
      <c r="A364" s="63"/>
      <c r="B364" s="64"/>
      <c r="C364" s="63"/>
      <c r="D364" s="63"/>
      <c r="E364" s="63"/>
      <c r="F364" s="67"/>
      <c r="G364" s="63"/>
      <c r="H364" s="68"/>
      <c r="J364" s="68"/>
      <c r="N364" s="68"/>
      <c r="O364" s="63"/>
      <c r="V364" s="63"/>
      <c r="W364" s="63"/>
      <c r="AA364" s="63"/>
      <c r="AB364" s="63"/>
      <c r="AC364" s="63"/>
      <c r="AD364" s="63"/>
      <c r="AE364" s="63"/>
      <c r="AF364" s="63"/>
      <c r="AG364" s="63"/>
      <c r="AH364" s="63"/>
      <c r="AI364" s="63"/>
      <c r="AJ364" s="63"/>
      <c r="AK364" s="63"/>
      <c r="AL364" s="63"/>
      <c r="AM364" s="63"/>
      <c r="AN364" s="63"/>
      <c r="AO364" s="63"/>
      <c r="AP364" s="63"/>
      <c r="AQ364" s="63"/>
      <c r="AR364" s="63"/>
      <c r="AS364" s="63"/>
      <c r="AT364" s="63"/>
      <c r="AU364" s="63"/>
      <c r="AV364" s="63"/>
      <c r="AW364" s="63"/>
      <c r="AX364" s="63"/>
      <c r="AY364" s="63"/>
      <c r="AZ364" s="63"/>
      <c r="BA364" s="63"/>
      <c r="BB364" s="63"/>
      <c r="BC364" s="63"/>
    </row>
    <row r="365" spans="1:55" x14ac:dyDescent="0.25">
      <c r="A365" s="63"/>
      <c r="B365" s="64"/>
      <c r="C365" s="63"/>
      <c r="D365" s="63"/>
      <c r="E365" s="63"/>
      <c r="F365" s="67"/>
      <c r="G365" s="63"/>
      <c r="H365" s="68"/>
      <c r="J365" s="68"/>
      <c r="N365" s="68"/>
      <c r="O365" s="63"/>
      <c r="V365" s="63"/>
      <c r="W365" s="63"/>
      <c r="AA365" s="63"/>
      <c r="AB365" s="63"/>
      <c r="AC365" s="63"/>
      <c r="AD365" s="63"/>
      <c r="AE365" s="63"/>
      <c r="AF365" s="63"/>
      <c r="AG365" s="63"/>
      <c r="AH365" s="63"/>
      <c r="AI365" s="63"/>
      <c r="AJ365" s="63"/>
      <c r="AK365" s="63"/>
      <c r="AL365" s="63"/>
      <c r="AM365" s="63"/>
      <c r="AN365" s="63"/>
      <c r="AO365" s="63"/>
      <c r="AP365" s="63"/>
      <c r="AQ365" s="63"/>
      <c r="AR365" s="63"/>
      <c r="AS365" s="63"/>
      <c r="AT365" s="63"/>
      <c r="AU365" s="63"/>
      <c r="AV365" s="63"/>
      <c r="AW365" s="63"/>
      <c r="AX365" s="63"/>
      <c r="AY365" s="63"/>
      <c r="AZ365" s="63"/>
      <c r="BA365" s="63"/>
      <c r="BB365" s="63"/>
      <c r="BC365" s="63"/>
    </row>
    <row r="366" spans="1:55" x14ac:dyDescent="0.25">
      <c r="A366" s="63"/>
      <c r="B366" s="64"/>
      <c r="C366" s="63"/>
      <c r="D366" s="63"/>
      <c r="E366" s="63"/>
      <c r="F366" s="67"/>
      <c r="G366" s="63"/>
      <c r="H366" s="68"/>
      <c r="J366" s="68"/>
      <c r="N366" s="68"/>
      <c r="O366" s="63"/>
      <c r="V366" s="63"/>
      <c r="W366" s="63"/>
      <c r="AA366" s="63"/>
      <c r="AB366" s="63"/>
      <c r="AC366" s="63"/>
      <c r="AD366" s="63"/>
      <c r="AE366" s="63"/>
      <c r="AF366" s="63"/>
      <c r="AG366" s="63"/>
      <c r="AH366" s="63"/>
      <c r="AI366" s="63"/>
      <c r="AJ366" s="63"/>
      <c r="AK366" s="63"/>
      <c r="AL366" s="63"/>
      <c r="AM366" s="63"/>
      <c r="AN366" s="63"/>
      <c r="AO366" s="63"/>
      <c r="AP366" s="63"/>
      <c r="AQ366" s="63"/>
      <c r="AR366" s="63"/>
      <c r="AS366" s="63"/>
      <c r="AT366" s="63"/>
      <c r="AU366" s="63"/>
      <c r="AV366" s="63"/>
      <c r="AW366" s="63"/>
      <c r="AX366" s="63"/>
      <c r="AY366" s="63"/>
      <c r="AZ366" s="63"/>
      <c r="BA366" s="63"/>
      <c r="BB366" s="63"/>
      <c r="BC366" s="63"/>
    </row>
    <row r="367" spans="1:55" x14ac:dyDescent="0.25">
      <c r="A367" s="63"/>
      <c r="B367" s="64"/>
      <c r="C367" s="63"/>
      <c r="D367" s="63"/>
      <c r="E367" s="63"/>
      <c r="F367" s="67"/>
      <c r="G367" s="63"/>
      <c r="H367" s="68"/>
      <c r="J367" s="68"/>
      <c r="N367" s="68"/>
      <c r="O367" s="63"/>
      <c r="V367" s="63"/>
      <c r="W367" s="63"/>
      <c r="AA367" s="63"/>
      <c r="AB367" s="63"/>
      <c r="AC367" s="63"/>
      <c r="AD367" s="63"/>
      <c r="AE367" s="63"/>
      <c r="AF367" s="63"/>
      <c r="AG367" s="63"/>
      <c r="AH367" s="63"/>
      <c r="AI367" s="63"/>
      <c r="AJ367" s="63"/>
      <c r="AK367" s="63"/>
      <c r="AL367" s="63"/>
      <c r="AM367" s="63"/>
      <c r="AN367" s="63"/>
      <c r="AO367" s="63"/>
      <c r="AP367" s="63"/>
      <c r="AQ367" s="63"/>
      <c r="AR367" s="63"/>
      <c r="AS367" s="63"/>
      <c r="AT367" s="63"/>
      <c r="AU367" s="63"/>
      <c r="AV367" s="63"/>
      <c r="AW367" s="63"/>
      <c r="AX367" s="63"/>
      <c r="AY367" s="63"/>
      <c r="AZ367" s="63"/>
      <c r="BA367" s="63"/>
      <c r="BB367" s="63"/>
      <c r="BC367" s="63"/>
    </row>
    <row r="368" spans="1:55" x14ac:dyDescent="0.25">
      <c r="A368" s="63"/>
      <c r="B368" s="64"/>
      <c r="C368" s="63"/>
      <c r="D368" s="63"/>
      <c r="E368" s="63"/>
      <c r="F368" s="67"/>
      <c r="G368" s="63"/>
      <c r="H368" s="68"/>
      <c r="J368" s="68"/>
      <c r="N368" s="68"/>
      <c r="O368" s="63"/>
      <c r="V368" s="63"/>
      <c r="W368" s="63"/>
      <c r="AA368" s="63"/>
      <c r="AB368" s="63"/>
      <c r="AC368" s="63"/>
      <c r="AD368" s="63"/>
      <c r="AE368" s="63"/>
      <c r="AF368" s="63"/>
      <c r="AG368" s="63"/>
      <c r="AH368" s="63"/>
      <c r="AI368" s="63"/>
      <c r="AJ368" s="63"/>
      <c r="AK368" s="63"/>
      <c r="AL368" s="63"/>
      <c r="AM368" s="63"/>
      <c r="AN368" s="63"/>
      <c r="AO368" s="63"/>
      <c r="AP368" s="63"/>
      <c r="AQ368" s="63"/>
      <c r="AR368" s="63"/>
      <c r="AS368" s="63"/>
      <c r="AT368" s="63"/>
      <c r="AU368" s="63"/>
      <c r="AV368" s="63"/>
      <c r="AW368" s="63"/>
      <c r="AX368" s="63"/>
      <c r="AY368" s="63"/>
      <c r="AZ368" s="63"/>
      <c r="BA368" s="63"/>
      <c r="BB368" s="63"/>
      <c r="BC368" s="63"/>
    </row>
    <row r="369" spans="1:55" x14ac:dyDescent="0.25">
      <c r="A369" s="63"/>
      <c r="B369" s="64"/>
      <c r="C369" s="63"/>
      <c r="D369" s="63"/>
      <c r="E369" s="63"/>
      <c r="F369" s="67"/>
      <c r="G369" s="63"/>
      <c r="H369" s="68"/>
      <c r="J369" s="68"/>
      <c r="N369" s="68"/>
      <c r="O369" s="63"/>
      <c r="V369" s="63"/>
      <c r="W369" s="63"/>
      <c r="AA369" s="63"/>
      <c r="AB369" s="63"/>
      <c r="AC369" s="63"/>
      <c r="AD369" s="63"/>
      <c r="AE369" s="63"/>
      <c r="AF369" s="63"/>
      <c r="AG369" s="63"/>
      <c r="AH369" s="63"/>
      <c r="AI369" s="63"/>
      <c r="AJ369" s="63"/>
      <c r="AK369" s="63"/>
      <c r="AL369" s="63"/>
      <c r="AM369" s="63"/>
      <c r="AN369" s="63"/>
      <c r="AO369" s="63"/>
      <c r="AP369" s="63"/>
      <c r="AQ369" s="63"/>
      <c r="AR369" s="63"/>
      <c r="AS369" s="63"/>
      <c r="AT369" s="63"/>
      <c r="AU369" s="63"/>
      <c r="AV369" s="63"/>
      <c r="AW369" s="63"/>
      <c r="AX369" s="63"/>
      <c r="AY369" s="63"/>
      <c r="AZ369" s="63"/>
      <c r="BA369" s="63"/>
      <c r="BB369" s="63"/>
      <c r="BC369" s="63"/>
    </row>
    <row r="370" spans="1:55" x14ac:dyDescent="0.25">
      <c r="A370" s="63"/>
      <c r="B370" s="64"/>
      <c r="C370" s="63"/>
      <c r="D370" s="63"/>
      <c r="E370" s="63"/>
      <c r="F370" s="67"/>
      <c r="G370" s="63"/>
      <c r="H370" s="68"/>
      <c r="J370" s="68"/>
      <c r="N370" s="68"/>
      <c r="O370" s="63"/>
      <c r="V370" s="63"/>
      <c r="W370" s="63"/>
      <c r="AA370" s="63"/>
      <c r="AB370" s="63"/>
      <c r="AC370" s="63"/>
      <c r="AD370" s="63"/>
      <c r="AE370" s="63"/>
      <c r="AF370" s="63"/>
      <c r="AG370" s="63"/>
      <c r="AH370" s="63"/>
      <c r="AI370" s="63"/>
      <c r="AJ370" s="63"/>
      <c r="AK370" s="63"/>
      <c r="AL370" s="63"/>
      <c r="AM370" s="63"/>
      <c r="AN370" s="63"/>
      <c r="AO370" s="63"/>
      <c r="AP370" s="63"/>
      <c r="AQ370" s="63"/>
      <c r="AR370" s="63"/>
      <c r="AS370" s="63"/>
      <c r="AT370" s="63"/>
      <c r="AU370" s="63"/>
      <c r="AV370" s="63"/>
      <c r="AW370" s="63"/>
      <c r="AX370" s="63"/>
      <c r="AY370" s="63"/>
      <c r="AZ370" s="63"/>
      <c r="BA370" s="63"/>
      <c r="BB370" s="63"/>
      <c r="BC370" s="63"/>
    </row>
    <row r="371" spans="1:55" x14ac:dyDescent="0.25">
      <c r="A371" s="63"/>
      <c r="B371" s="64"/>
      <c r="C371" s="63"/>
      <c r="D371" s="63"/>
      <c r="E371" s="63"/>
      <c r="F371" s="67"/>
      <c r="G371" s="63"/>
      <c r="H371" s="68"/>
      <c r="J371" s="68"/>
      <c r="N371" s="68"/>
      <c r="O371" s="63"/>
      <c r="V371" s="63"/>
      <c r="W371" s="63"/>
      <c r="AA371" s="63"/>
      <c r="AB371" s="63"/>
      <c r="AC371" s="63"/>
      <c r="AD371" s="63"/>
      <c r="AE371" s="63"/>
      <c r="AF371" s="63"/>
      <c r="AG371" s="63"/>
      <c r="AH371" s="63"/>
      <c r="AI371" s="63"/>
      <c r="AJ371" s="63"/>
      <c r="AK371" s="63"/>
      <c r="AL371" s="63"/>
      <c r="AM371" s="63"/>
      <c r="AN371" s="63"/>
      <c r="AO371" s="63"/>
      <c r="AP371" s="63"/>
      <c r="AQ371" s="63"/>
      <c r="AR371" s="63"/>
      <c r="AS371" s="63"/>
      <c r="AT371" s="63"/>
      <c r="AU371" s="63"/>
      <c r="AV371" s="63"/>
      <c r="AW371" s="63"/>
      <c r="AX371" s="63"/>
      <c r="AY371" s="63"/>
      <c r="AZ371" s="63"/>
      <c r="BA371" s="63"/>
      <c r="BB371" s="63"/>
      <c r="BC371" s="63"/>
    </row>
    <row r="372" spans="1:55" x14ac:dyDescent="0.25">
      <c r="A372" s="63"/>
      <c r="B372" s="64"/>
      <c r="C372" s="63"/>
      <c r="D372" s="63"/>
      <c r="E372" s="63"/>
      <c r="F372" s="67"/>
      <c r="G372" s="63"/>
      <c r="H372" s="68"/>
      <c r="J372" s="68"/>
      <c r="N372" s="68"/>
      <c r="O372" s="63"/>
      <c r="V372" s="63"/>
      <c r="W372" s="63"/>
      <c r="AA372" s="63"/>
      <c r="AB372" s="63"/>
      <c r="AC372" s="63"/>
      <c r="AD372" s="63"/>
      <c r="AE372" s="63"/>
      <c r="AF372" s="63"/>
      <c r="AG372" s="63"/>
      <c r="AH372" s="63"/>
      <c r="AI372" s="63"/>
      <c r="AJ372" s="63"/>
      <c r="AK372" s="63"/>
      <c r="AL372" s="63"/>
      <c r="AM372" s="63"/>
      <c r="AN372" s="63"/>
      <c r="AO372" s="63"/>
      <c r="AP372" s="63"/>
      <c r="AQ372" s="63"/>
      <c r="AR372" s="63"/>
      <c r="AS372" s="63"/>
      <c r="AT372" s="63"/>
      <c r="AU372" s="63"/>
      <c r="AV372" s="63"/>
      <c r="AW372" s="63"/>
      <c r="AX372" s="63"/>
      <c r="AY372" s="63"/>
      <c r="AZ372" s="63"/>
      <c r="BA372" s="63"/>
      <c r="BB372" s="63"/>
      <c r="BC372" s="63"/>
    </row>
    <row r="373" spans="1:55" x14ac:dyDescent="0.25">
      <c r="A373" s="63"/>
      <c r="B373" s="64"/>
      <c r="C373" s="63"/>
      <c r="D373" s="63"/>
      <c r="E373" s="63"/>
      <c r="F373" s="67"/>
      <c r="G373" s="63"/>
      <c r="H373" s="68"/>
      <c r="J373" s="68"/>
      <c r="N373" s="68"/>
      <c r="O373" s="63"/>
      <c r="V373" s="63"/>
      <c r="W373" s="63"/>
      <c r="AA373" s="63"/>
      <c r="AB373" s="63"/>
      <c r="AC373" s="63"/>
      <c r="AD373" s="63"/>
      <c r="AE373" s="63"/>
      <c r="AF373" s="63"/>
      <c r="AG373" s="63"/>
      <c r="AH373" s="63"/>
      <c r="AI373" s="63"/>
      <c r="AJ373" s="63"/>
      <c r="AK373" s="63"/>
      <c r="AL373" s="63"/>
      <c r="AM373" s="63"/>
      <c r="AN373" s="63"/>
      <c r="AO373" s="63"/>
      <c r="AP373" s="63"/>
      <c r="AQ373" s="63"/>
      <c r="AR373" s="63"/>
      <c r="AS373" s="63"/>
      <c r="AT373" s="63"/>
      <c r="AU373" s="63"/>
      <c r="AV373" s="63"/>
      <c r="AW373" s="63"/>
      <c r="AX373" s="63"/>
      <c r="AY373" s="63"/>
      <c r="AZ373" s="63"/>
      <c r="BA373" s="63"/>
      <c r="BB373" s="63"/>
      <c r="BC373" s="63"/>
    </row>
    <row r="374" spans="1:55" x14ac:dyDescent="0.25">
      <c r="A374" s="63"/>
      <c r="B374" s="64"/>
      <c r="C374" s="63"/>
      <c r="D374" s="63"/>
      <c r="E374" s="63"/>
      <c r="F374" s="67"/>
      <c r="G374" s="63"/>
      <c r="H374" s="68"/>
      <c r="J374" s="68"/>
      <c r="N374" s="68"/>
      <c r="O374" s="63"/>
      <c r="V374" s="63"/>
      <c r="W374" s="63"/>
      <c r="AA374" s="63"/>
      <c r="AB374" s="63"/>
      <c r="AC374" s="63"/>
      <c r="AD374" s="63"/>
      <c r="AE374" s="63"/>
      <c r="AF374" s="63"/>
      <c r="AG374" s="63"/>
      <c r="AH374" s="63"/>
      <c r="AI374" s="63"/>
      <c r="AJ374" s="63"/>
      <c r="AK374" s="63"/>
      <c r="AL374" s="63"/>
      <c r="AM374" s="63"/>
      <c r="AN374" s="63"/>
      <c r="AO374" s="63"/>
      <c r="AP374" s="63"/>
      <c r="AQ374" s="63"/>
      <c r="AR374" s="63"/>
      <c r="AS374" s="63"/>
      <c r="AT374" s="63"/>
      <c r="AU374" s="63"/>
      <c r="AV374" s="63"/>
      <c r="AW374" s="63"/>
      <c r="AX374" s="63"/>
      <c r="AY374" s="63"/>
      <c r="AZ374" s="63"/>
      <c r="BA374" s="63"/>
      <c r="BB374" s="63"/>
      <c r="BC374" s="63"/>
    </row>
    <row r="375" spans="1:55" x14ac:dyDescent="0.25">
      <c r="A375" s="63"/>
      <c r="B375" s="64"/>
      <c r="C375" s="63"/>
      <c r="D375" s="63"/>
      <c r="E375" s="63"/>
      <c r="F375" s="67"/>
      <c r="G375" s="63"/>
      <c r="H375" s="68"/>
      <c r="J375" s="68"/>
      <c r="N375" s="68"/>
      <c r="O375" s="63"/>
      <c r="V375" s="63"/>
      <c r="W375" s="63"/>
      <c r="AA375" s="63"/>
      <c r="AB375" s="63"/>
      <c r="AC375" s="63"/>
      <c r="AD375" s="63"/>
      <c r="AE375" s="63"/>
      <c r="AF375" s="63"/>
      <c r="AG375" s="63"/>
      <c r="AH375" s="63"/>
      <c r="AI375" s="63"/>
      <c r="AJ375" s="63"/>
      <c r="AK375" s="63"/>
      <c r="AL375" s="63"/>
      <c r="AM375" s="63"/>
      <c r="AN375" s="63"/>
      <c r="AO375" s="63"/>
      <c r="AP375" s="63"/>
      <c r="AQ375" s="63"/>
      <c r="AR375" s="63"/>
      <c r="AS375" s="63"/>
      <c r="AT375" s="63"/>
      <c r="AU375" s="63"/>
      <c r="AV375" s="63"/>
      <c r="AW375" s="63"/>
      <c r="AX375" s="63"/>
      <c r="AY375" s="63"/>
      <c r="AZ375" s="63"/>
      <c r="BA375" s="63"/>
      <c r="BB375" s="63"/>
      <c r="BC375" s="63"/>
    </row>
    <row r="376" spans="1:55" x14ac:dyDescent="0.25">
      <c r="A376" s="63"/>
      <c r="B376" s="64"/>
      <c r="C376" s="63"/>
      <c r="D376" s="63"/>
      <c r="E376" s="63"/>
      <c r="F376" s="67"/>
      <c r="G376" s="63"/>
      <c r="H376" s="68"/>
      <c r="J376" s="68"/>
      <c r="N376" s="68"/>
      <c r="O376" s="63"/>
      <c r="V376" s="63"/>
      <c r="W376" s="63"/>
      <c r="AA376" s="63"/>
      <c r="AB376" s="63"/>
      <c r="AC376" s="63"/>
      <c r="AD376" s="63"/>
      <c r="AE376" s="63"/>
      <c r="AF376" s="63"/>
      <c r="AG376" s="63"/>
      <c r="AH376" s="63"/>
      <c r="AI376" s="63"/>
      <c r="AJ376" s="63"/>
      <c r="AK376" s="63"/>
      <c r="AL376" s="63"/>
      <c r="AM376" s="63"/>
      <c r="AN376" s="63"/>
      <c r="AO376" s="63"/>
      <c r="AP376" s="63"/>
      <c r="AQ376" s="63"/>
      <c r="AR376" s="63"/>
      <c r="AS376" s="63"/>
      <c r="AT376" s="63"/>
      <c r="AU376" s="63"/>
      <c r="AV376" s="63"/>
      <c r="AW376" s="63"/>
      <c r="AX376" s="63"/>
      <c r="AY376" s="63"/>
      <c r="AZ376" s="63"/>
      <c r="BA376" s="63"/>
      <c r="BB376" s="63"/>
      <c r="BC376" s="63"/>
    </row>
    <row r="377" spans="1:55" x14ac:dyDescent="0.25">
      <c r="A377" s="63"/>
      <c r="B377" s="64"/>
      <c r="C377" s="63"/>
      <c r="D377" s="63"/>
      <c r="E377" s="63"/>
      <c r="F377" s="67"/>
      <c r="G377" s="63"/>
      <c r="H377" s="68"/>
      <c r="J377" s="68"/>
      <c r="N377" s="68"/>
      <c r="O377" s="63"/>
      <c r="V377" s="63"/>
      <c r="W377" s="63"/>
      <c r="AA377" s="63"/>
      <c r="AB377" s="63"/>
      <c r="AC377" s="63"/>
      <c r="AD377" s="63"/>
      <c r="AE377" s="63"/>
      <c r="AF377" s="63"/>
      <c r="AG377" s="63"/>
      <c r="AH377" s="63"/>
      <c r="AI377" s="63"/>
      <c r="AJ377" s="63"/>
      <c r="AK377" s="63"/>
      <c r="AL377" s="63"/>
      <c r="AM377" s="63"/>
      <c r="AN377" s="63"/>
      <c r="AO377" s="63"/>
      <c r="AP377" s="63"/>
      <c r="AQ377" s="63"/>
      <c r="AR377" s="63"/>
      <c r="AS377" s="63"/>
      <c r="AT377" s="63"/>
      <c r="AU377" s="63"/>
      <c r="AV377" s="63"/>
      <c r="AW377" s="63"/>
      <c r="AX377" s="63"/>
      <c r="AY377" s="63"/>
      <c r="AZ377" s="63"/>
      <c r="BA377" s="63"/>
      <c r="BB377" s="63"/>
      <c r="BC377" s="63"/>
    </row>
    <row r="378" spans="1:55" x14ac:dyDescent="0.25">
      <c r="A378" s="63"/>
      <c r="B378" s="64"/>
      <c r="C378" s="63"/>
      <c r="D378" s="63"/>
      <c r="E378" s="63"/>
      <c r="F378" s="67"/>
      <c r="G378" s="63"/>
      <c r="H378" s="68"/>
      <c r="J378" s="68"/>
      <c r="N378" s="68"/>
      <c r="O378" s="63"/>
      <c r="V378" s="63"/>
      <c r="W378" s="63"/>
      <c r="AA378" s="63"/>
      <c r="AB378" s="63"/>
      <c r="AC378" s="63"/>
      <c r="AD378" s="63"/>
      <c r="AE378" s="63"/>
      <c r="AF378" s="63"/>
      <c r="AG378" s="63"/>
      <c r="AH378" s="63"/>
      <c r="AI378" s="63"/>
      <c r="AJ378" s="63"/>
      <c r="AK378" s="63"/>
      <c r="AL378" s="63"/>
      <c r="AM378" s="63"/>
      <c r="AN378" s="63"/>
      <c r="AO378" s="63"/>
      <c r="AP378" s="63"/>
      <c r="AQ378" s="63"/>
      <c r="AR378" s="63"/>
      <c r="AS378" s="63"/>
      <c r="AT378" s="63"/>
      <c r="AU378" s="63"/>
      <c r="AV378" s="63"/>
      <c r="AW378" s="63"/>
      <c r="AX378" s="63"/>
      <c r="AY378" s="63"/>
      <c r="AZ378" s="63"/>
      <c r="BA378" s="63"/>
      <c r="BB378" s="63"/>
      <c r="BC378" s="63"/>
    </row>
    <row r="379" spans="1:55" x14ac:dyDescent="0.25">
      <c r="A379" s="63"/>
      <c r="B379" s="64"/>
      <c r="C379" s="63"/>
      <c r="D379" s="63"/>
      <c r="E379" s="63"/>
      <c r="F379" s="67"/>
      <c r="G379" s="63"/>
      <c r="H379" s="68"/>
      <c r="J379" s="68"/>
      <c r="N379" s="68"/>
      <c r="O379" s="63"/>
      <c r="V379" s="63"/>
      <c r="W379" s="63"/>
      <c r="AA379" s="63"/>
      <c r="AB379" s="63"/>
      <c r="AC379" s="63"/>
      <c r="AD379" s="63"/>
      <c r="AE379" s="63"/>
      <c r="AF379" s="63"/>
      <c r="AG379" s="63"/>
      <c r="AH379" s="63"/>
      <c r="AI379" s="63"/>
      <c r="AJ379" s="63"/>
      <c r="AK379" s="63"/>
      <c r="AL379" s="63"/>
      <c r="AM379" s="63"/>
      <c r="AN379" s="63"/>
      <c r="AO379" s="63"/>
      <c r="AP379" s="63"/>
      <c r="AQ379" s="63"/>
      <c r="AR379" s="63"/>
      <c r="AS379" s="63"/>
      <c r="AT379" s="63"/>
      <c r="AU379" s="63"/>
      <c r="AV379" s="63"/>
      <c r="AW379" s="63"/>
      <c r="AX379" s="63"/>
      <c r="AY379" s="63"/>
      <c r="AZ379" s="63"/>
      <c r="BA379" s="63"/>
      <c r="BB379" s="63"/>
      <c r="BC379" s="63"/>
    </row>
    <row r="380" spans="1:55" x14ac:dyDescent="0.25">
      <c r="A380" s="63"/>
      <c r="B380" s="64"/>
      <c r="C380" s="63"/>
      <c r="D380" s="63"/>
      <c r="E380" s="63"/>
      <c r="F380" s="67"/>
      <c r="G380" s="63"/>
      <c r="H380" s="68"/>
      <c r="J380" s="68"/>
      <c r="N380" s="68"/>
      <c r="O380" s="63"/>
      <c r="V380" s="63"/>
      <c r="W380" s="63"/>
      <c r="AA380" s="63"/>
      <c r="AB380" s="63"/>
      <c r="AC380" s="63"/>
      <c r="AD380" s="63"/>
      <c r="AE380" s="63"/>
      <c r="AF380" s="63"/>
      <c r="AG380" s="63"/>
      <c r="AH380" s="63"/>
      <c r="AI380" s="63"/>
      <c r="AJ380" s="63"/>
      <c r="AK380" s="63"/>
      <c r="AL380" s="63"/>
      <c r="AM380" s="63"/>
      <c r="AN380" s="63"/>
      <c r="AO380" s="63"/>
      <c r="AP380" s="63"/>
      <c r="AQ380" s="63"/>
      <c r="AR380" s="63"/>
      <c r="AS380" s="63"/>
      <c r="AT380" s="63"/>
      <c r="AU380" s="63"/>
      <c r="AV380" s="63"/>
      <c r="AW380" s="63"/>
      <c r="AX380" s="63"/>
      <c r="AY380" s="63"/>
      <c r="AZ380" s="63"/>
      <c r="BA380" s="63"/>
      <c r="BB380" s="63"/>
      <c r="BC380" s="63"/>
    </row>
    <row r="381" spans="1:55" x14ac:dyDescent="0.25">
      <c r="A381" s="63"/>
      <c r="B381" s="64"/>
      <c r="C381" s="63"/>
      <c r="D381" s="63"/>
      <c r="E381" s="63"/>
      <c r="F381" s="67"/>
      <c r="G381" s="63"/>
      <c r="H381" s="68"/>
      <c r="J381" s="68"/>
      <c r="N381" s="68"/>
      <c r="O381" s="63"/>
      <c r="V381" s="63"/>
      <c r="W381" s="63"/>
      <c r="AA381" s="63"/>
      <c r="AB381" s="63"/>
      <c r="AC381" s="63"/>
      <c r="AD381" s="63"/>
      <c r="AE381" s="63"/>
      <c r="AF381" s="63"/>
      <c r="AG381" s="63"/>
      <c r="AH381" s="63"/>
      <c r="AI381" s="63"/>
      <c r="AJ381" s="63"/>
      <c r="AK381" s="63"/>
      <c r="AL381" s="63"/>
      <c r="AM381" s="63"/>
      <c r="AN381" s="63"/>
      <c r="AO381" s="63"/>
      <c r="AP381" s="63"/>
      <c r="AQ381" s="63"/>
      <c r="AR381" s="63"/>
      <c r="AS381" s="63"/>
      <c r="AT381" s="63"/>
      <c r="AU381" s="63"/>
      <c r="AV381" s="63"/>
      <c r="AW381" s="63"/>
      <c r="AX381" s="63"/>
      <c r="AY381" s="63"/>
      <c r="AZ381" s="63"/>
      <c r="BA381" s="63"/>
      <c r="BB381" s="63"/>
      <c r="BC381" s="63"/>
    </row>
    <row r="382" spans="1:55" x14ac:dyDescent="0.25">
      <c r="A382" s="63"/>
      <c r="B382" s="64"/>
      <c r="C382" s="63"/>
      <c r="D382" s="63"/>
      <c r="E382" s="63"/>
      <c r="F382" s="67"/>
      <c r="G382" s="63"/>
      <c r="H382" s="68"/>
      <c r="J382" s="68"/>
      <c r="N382" s="68"/>
      <c r="O382" s="63"/>
      <c r="V382" s="63"/>
      <c r="W382" s="63"/>
      <c r="AA382" s="63"/>
      <c r="AB382" s="63"/>
      <c r="AC382" s="63"/>
      <c r="AD382" s="63"/>
      <c r="AE382" s="63"/>
      <c r="AF382" s="63"/>
      <c r="AG382" s="63"/>
      <c r="AH382" s="63"/>
      <c r="AI382" s="63"/>
      <c r="AJ382" s="63"/>
      <c r="AK382" s="63"/>
      <c r="AL382" s="63"/>
      <c r="AM382" s="63"/>
      <c r="AN382" s="63"/>
      <c r="AO382" s="63"/>
      <c r="AP382" s="63"/>
      <c r="AQ382" s="63"/>
      <c r="AR382" s="63"/>
      <c r="AS382" s="63"/>
      <c r="AT382" s="63"/>
      <c r="AU382" s="63"/>
      <c r="AV382" s="63"/>
      <c r="AW382" s="63"/>
      <c r="AX382" s="63"/>
      <c r="AY382" s="63"/>
      <c r="AZ382" s="63"/>
      <c r="BA382" s="63"/>
      <c r="BB382" s="63"/>
      <c r="BC382" s="63"/>
    </row>
    <row r="383" spans="1:55" x14ac:dyDescent="0.25">
      <c r="A383" s="63"/>
      <c r="B383" s="64"/>
      <c r="C383" s="63"/>
      <c r="D383" s="63"/>
      <c r="E383" s="63"/>
      <c r="F383" s="67"/>
      <c r="G383" s="63"/>
      <c r="H383" s="68"/>
      <c r="J383" s="68"/>
      <c r="N383" s="68"/>
      <c r="O383" s="63"/>
      <c r="V383" s="63"/>
      <c r="W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c r="AX383" s="63"/>
      <c r="AY383" s="63"/>
      <c r="AZ383" s="63"/>
      <c r="BA383" s="63"/>
      <c r="BB383" s="63"/>
      <c r="BC383" s="63"/>
    </row>
    <row r="384" spans="1:55" x14ac:dyDescent="0.25">
      <c r="A384" s="63"/>
      <c r="B384" s="64"/>
      <c r="C384" s="63"/>
      <c r="D384" s="63"/>
      <c r="E384" s="63"/>
      <c r="F384" s="67"/>
      <c r="G384" s="63"/>
      <c r="H384" s="68"/>
      <c r="J384" s="68"/>
      <c r="N384" s="68"/>
      <c r="O384" s="63"/>
      <c r="V384" s="63"/>
      <c r="W384" s="63"/>
      <c r="AA384" s="63"/>
      <c r="AB384" s="63"/>
      <c r="AC384" s="63"/>
      <c r="AD384" s="63"/>
      <c r="AE384" s="63"/>
      <c r="AF384" s="63"/>
      <c r="AG384" s="63"/>
      <c r="AH384" s="63"/>
      <c r="AI384" s="63"/>
      <c r="AJ384" s="63"/>
      <c r="AK384" s="63"/>
      <c r="AL384" s="63"/>
      <c r="AM384" s="63"/>
      <c r="AN384" s="63"/>
      <c r="AO384" s="63"/>
      <c r="AP384" s="63"/>
      <c r="AQ384" s="63"/>
      <c r="AR384" s="63"/>
      <c r="AS384" s="63"/>
      <c r="AT384" s="63"/>
      <c r="AU384" s="63"/>
      <c r="AV384" s="63"/>
      <c r="AW384" s="63"/>
      <c r="AX384" s="63"/>
      <c r="AY384" s="63"/>
      <c r="AZ384" s="63"/>
      <c r="BA384" s="63"/>
      <c r="BB384" s="63"/>
      <c r="BC384" s="63"/>
    </row>
    <row r="385" spans="1:55" x14ac:dyDescent="0.25">
      <c r="A385" s="63"/>
      <c r="B385" s="64"/>
      <c r="C385" s="63"/>
      <c r="D385" s="63"/>
      <c r="E385" s="63"/>
      <c r="F385" s="67"/>
      <c r="G385" s="63"/>
      <c r="H385" s="68"/>
      <c r="J385" s="68"/>
      <c r="N385" s="68"/>
      <c r="O385" s="63"/>
      <c r="V385" s="63"/>
      <c r="W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c r="AW385" s="63"/>
      <c r="AX385" s="63"/>
      <c r="AY385" s="63"/>
      <c r="AZ385" s="63"/>
      <c r="BA385" s="63"/>
      <c r="BB385" s="63"/>
      <c r="BC385" s="63"/>
    </row>
    <row r="386" spans="1:55" x14ac:dyDescent="0.25">
      <c r="A386" s="63"/>
      <c r="B386" s="64"/>
      <c r="C386" s="63"/>
      <c r="D386" s="63"/>
      <c r="E386" s="63"/>
      <c r="F386" s="67"/>
      <c r="G386" s="63"/>
      <c r="H386" s="68"/>
      <c r="J386" s="68"/>
      <c r="N386" s="68"/>
      <c r="O386" s="63"/>
      <c r="V386" s="63"/>
      <c r="W386" s="63"/>
      <c r="AA386" s="63"/>
      <c r="AB386" s="63"/>
      <c r="AC386" s="63"/>
      <c r="AD386" s="63"/>
      <c r="AE386" s="63"/>
      <c r="AF386" s="63"/>
      <c r="AG386" s="63"/>
      <c r="AH386" s="63"/>
      <c r="AI386" s="63"/>
      <c r="AJ386" s="63"/>
      <c r="AK386" s="63"/>
      <c r="AL386" s="63"/>
      <c r="AM386" s="63"/>
      <c r="AN386" s="63"/>
      <c r="AO386" s="63"/>
      <c r="AP386" s="63"/>
      <c r="AQ386" s="63"/>
      <c r="AR386" s="63"/>
      <c r="AS386" s="63"/>
      <c r="AT386" s="63"/>
      <c r="AU386" s="63"/>
      <c r="AV386" s="63"/>
      <c r="AW386" s="63"/>
      <c r="AX386" s="63"/>
      <c r="AY386" s="63"/>
      <c r="AZ386" s="63"/>
      <c r="BA386" s="63"/>
      <c r="BB386" s="63"/>
      <c r="BC386" s="63"/>
    </row>
    <row r="387" spans="1:55" x14ac:dyDescent="0.25">
      <c r="A387" s="63"/>
      <c r="B387" s="64"/>
      <c r="C387" s="63"/>
      <c r="D387" s="63"/>
      <c r="E387" s="63"/>
      <c r="F387" s="67"/>
      <c r="G387" s="63"/>
      <c r="H387" s="68"/>
      <c r="J387" s="68"/>
      <c r="N387" s="68"/>
      <c r="O387" s="63"/>
      <c r="V387" s="63"/>
      <c r="W387" s="63"/>
      <c r="AA387" s="63"/>
      <c r="AB387" s="63"/>
      <c r="AC387" s="63"/>
      <c r="AD387" s="63"/>
      <c r="AE387" s="63"/>
      <c r="AF387" s="63"/>
      <c r="AG387" s="63"/>
      <c r="AH387" s="63"/>
      <c r="AI387" s="63"/>
      <c r="AJ387" s="63"/>
      <c r="AK387" s="63"/>
      <c r="AL387" s="63"/>
      <c r="AM387" s="63"/>
      <c r="AN387" s="63"/>
      <c r="AO387" s="63"/>
      <c r="AP387" s="63"/>
      <c r="AQ387" s="63"/>
      <c r="AR387" s="63"/>
      <c r="AS387" s="63"/>
      <c r="AT387" s="63"/>
      <c r="AU387" s="63"/>
      <c r="AV387" s="63"/>
      <c r="AW387" s="63"/>
      <c r="AX387" s="63"/>
      <c r="AY387" s="63"/>
      <c r="AZ387" s="63"/>
      <c r="BA387" s="63"/>
      <c r="BB387" s="63"/>
      <c r="BC387" s="63"/>
    </row>
    <row r="388" spans="1:55" x14ac:dyDescent="0.25">
      <c r="A388" s="63"/>
      <c r="B388" s="64"/>
      <c r="C388" s="63"/>
      <c r="D388" s="63"/>
      <c r="E388" s="63"/>
      <c r="F388" s="67"/>
      <c r="G388" s="63"/>
      <c r="H388" s="68"/>
      <c r="J388" s="68"/>
      <c r="N388" s="68"/>
      <c r="O388" s="63"/>
      <c r="V388" s="63"/>
      <c r="W388" s="63"/>
      <c r="AA388" s="63"/>
      <c r="AB388" s="63"/>
      <c r="AC388" s="63"/>
      <c r="AD388" s="63"/>
      <c r="AE388" s="63"/>
      <c r="AF388" s="63"/>
      <c r="AG388" s="63"/>
      <c r="AH388" s="63"/>
      <c r="AI388" s="63"/>
      <c r="AJ388" s="63"/>
      <c r="AK388" s="63"/>
      <c r="AL388" s="63"/>
      <c r="AM388" s="63"/>
      <c r="AN388" s="63"/>
      <c r="AO388" s="63"/>
      <c r="AP388" s="63"/>
      <c r="AQ388" s="63"/>
      <c r="AR388" s="63"/>
      <c r="AS388" s="63"/>
      <c r="AT388" s="63"/>
      <c r="AU388" s="63"/>
      <c r="AV388" s="63"/>
      <c r="AW388" s="63"/>
      <c r="AX388" s="63"/>
      <c r="AY388" s="63"/>
      <c r="AZ388" s="63"/>
      <c r="BA388" s="63"/>
      <c r="BB388" s="63"/>
      <c r="BC388" s="63"/>
    </row>
    <row r="389" spans="1:55" x14ac:dyDescent="0.25">
      <c r="A389" s="63"/>
      <c r="B389" s="64"/>
      <c r="C389" s="63"/>
      <c r="D389" s="63"/>
      <c r="E389" s="63"/>
      <c r="F389" s="67"/>
      <c r="G389" s="63"/>
      <c r="H389" s="68"/>
      <c r="J389" s="68"/>
      <c r="N389" s="68"/>
      <c r="O389" s="63"/>
      <c r="V389" s="63"/>
      <c r="W389" s="63"/>
      <c r="AA389" s="63"/>
      <c r="AB389" s="63"/>
      <c r="AC389" s="63"/>
      <c r="AD389" s="63"/>
      <c r="AE389" s="63"/>
      <c r="AF389" s="63"/>
      <c r="AG389" s="63"/>
      <c r="AH389" s="63"/>
      <c r="AI389" s="63"/>
      <c r="AJ389" s="63"/>
      <c r="AK389" s="63"/>
      <c r="AL389" s="63"/>
      <c r="AM389" s="63"/>
      <c r="AN389" s="63"/>
      <c r="AO389" s="63"/>
      <c r="AP389" s="63"/>
      <c r="AQ389" s="63"/>
      <c r="AR389" s="63"/>
      <c r="AS389" s="63"/>
      <c r="AT389" s="63"/>
      <c r="AU389" s="63"/>
      <c r="AV389" s="63"/>
      <c r="AW389" s="63"/>
      <c r="AX389" s="63"/>
      <c r="AY389" s="63"/>
      <c r="AZ389" s="63"/>
      <c r="BA389" s="63"/>
      <c r="BB389" s="63"/>
      <c r="BC389" s="63"/>
    </row>
    <row r="390" spans="1:55" x14ac:dyDescent="0.25">
      <c r="A390" s="63"/>
      <c r="B390" s="64"/>
      <c r="C390" s="63"/>
      <c r="D390" s="63"/>
      <c r="E390" s="63"/>
      <c r="F390" s="67"/>
      <c r="G390" s="63"/>
      <c r="H390" s="68"/>
      <c r="J390" s="68"/>
      <c r="N390" s="68"/>
      <c r="O390" s="63"/>
      <c r="V390" s="63"/>
      <c r="W390" s="63"/>
      <c r="AA390" s="63"/>
      <c r="AB390" s="63"/>
      <c r="AC390" s="63"/>
      <c r="AD390" s="63"/>
      <c r="AE390" s="63"/>
      <c r="AF390" s="63"/>
      <c r="AG390" s="63"/>
      <c r="AH390" s="63"/>
      <c r="AI390" s="63"/>
      <c r="AJ390" s="63"/>
      <c r="AK390" s="63"/>
      <c r="AL390" s="63"/>
      <c r="AM390" s="63"/>
      <c r="AN390" s="63"/>
      <c r="AO390" s="63"/>
      <c r="AP390" s="63"/>
      <c r="AQ390" s="63"/>
      <c r="AR390" s="63"/>
      <c r="AS390" s="63"/>
      <c r="AT390" s="63"/>
      <c r="AU390" s="63"/>
      <c r="AV390" s="63"/>
      <c r="AW390" s="63"/>
      <c r="AX390" s="63"/>
      <c r="AY390" s="63"/>
      <c r="AZ390" s="63"/>
      <c r="BA390" s="63"/>
      <c r="BB390" s="63"/>
      <c r="BC390" s="63"/>
    </row>
    <row r="391" spans="1:55" x14ac:dyDescent="0.25">
      <c r="A391" s="63"/>
      <c r="B391" s="64"/>
      <c r="C391" s="63"/>
      <c r="D391" s="63"/>
      <c r="E391" s="63"/>
      <c r="F391" s="67"/>
      <c r="G391" s="63"/>
      <c r="H391" s="68"/>
      <c r="J391" s="68"/>
      <c r="N391" s="68"/>
      <c r="O391" s="63"/>
      <c r="V391" s="63"/>
      <c r="W391" s="63"/>
      <c r="AA391" s="63"/>
      <c r="AB391" s="63"/>
      <c r="AC391" s="63"/>
      <c r="AD391" s="63"/>
      <c r="AE391" s="63"/>
      <c r="AF391" s="63"/>
      <c r="AG391" s="63"/>
      <c r="AH391" s="63"/>
      <c r="AI391" s="63"/>
      <c r="AJ391" s="63"/>
      <c r="AK391" s="63"/>
      <c r="AL391" s="63"/>
      <c r="AM391" s="63"/>
      <c r="AN391" s="63"/>
      <c r="AO391" s="63"/>
      <c r="AP391" s="63"/>
      <c r="AQ391" s="63"/>
      <c r="AR391" s="63"/>
      <c r="AS391" s="63"/>
      <c r="AT391" s="63"/>
      <c r="AU391" s="63"/>
      <c r="AV391" s="63"/>
      <c r="AW391" s="63"/>
      <c r="AX391" s="63"/>
      <c r="AY391" s="63"/>
      <c r="AZ391" s="63"/>
      <c r="BA391" s="63"/>
      <c r="BB391" s="63"/>
      <c r="BC391" s="63"/>
    </row>
    <row r="392" spans="1:55" x14ac:dyDescent="0.25">
      <c r="A392" s="63"/>
      <c r="B392" s="64"/>
      <c r="C392" s="63"/>
      <c r="D392" s="63"/>
      <c r="E392" s="63"/>
      <c r="F392" s="67"/>
      <c r="G392" s="63"/>
      <c r="H392" s="68"/>
      <c r="J392" s="68"/>
      <c r="N392" s="68"/>
      <c r="O392" s="63"/>
      <c r="V392" s="63"/>
      <c r="W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c r="AW392" s="63"/>
      <c r="AX392" s="63"/>
      <c r="AY392" s="63"/>
      <c r="AZ392" s="63"/>
      <c r="BA392" s="63"/>
      <c r="BB392" s="63"/>
      <c r="BC392" s="63"/>
    </row>
    <row r="393" spans="1:55" x14ac:dyDescent="0.25">
      <c r="A393" s="63"/>
      <c r="B393" s="64"/>
      <c r="C393" s="63"/>
      <c r="D393" s="63"/>
      <c r="E393" s="63"/>
      <c r="F393" s="67"/>
      <c r="G393" s="63"/>
      <c r="H393" s="68"/>
      <c r="J393" s="68"/>
      <c r="N393" s="68"/>
      <c r="O393" s="63"/>
      <c r="V393" s="63"/>
      <c r="W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c r="AX393" s="63"/>
      <c r="AY393" s="63"/>
      <c r="AZ393" s="63"/>
      <c r="BA393" s="63"/>
      <c r="BB393" s="63"/>
      <c r="BC393" s="63"/>
    </row>
    <row r="394" spans="1:55" x14ac:dyDescent="0.25">
      <c r="A394" s="63"/>
      <c r="B394" s="64"/>
      <c r="C394" s="63"/>
      <c r="D394" s="63"/>
      <c r="E394" s="63"/>
      <c r="F394" s="67"/>
      <c r="G394" s="63"/>
      <c r="H394" s="68"/>
      <c r="J394" s="68"/>
      <c r="N394" s="68"/>
      <c r="O394" s="63"/>
      <c r="V394" s="63"/>
      <c r="W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c r="AX394" s="63"/>
      <c r="AY394" s="63"/>
      <c r="AZ394" s="63"/>
      <c r="BA394" s="63"/>
      <c r="BB394" s="63"/>
      <c r="BC394" s="63"/>
    </row>
    <row r="395" spans="1:55" x14ac:dyDescent="0.25">
      <c r="A395" s="63"/>
      <c r="B395" s="64"/>
      <c r="C395" s="63"/>
      <c r="D395" s="63"/>
      <c r="E395" s="63"/>
      <c r="F395" s="67"/>
      <c r="G395" s="63"/>
      <c r="H395" s="68"/>
      <c r="J395" s="68"/>
      <c r="N395" s="68"/>
      <c r="O395" s="63"/>
      <c r="V395" s="63"/>
      <c r="W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c r="AX395" s="63"/>
      <c r="AY395" s="63"/>
      <c r="AZ395" s="63"/>
      <c r="BA395" s="63"/>
      <c r="BB395" s="63"/>
      <c r="BC395" s="63"/>
    </row>
    <row r="396" spans="1:55" x14ac:dyDescent="0.25">
      <c r="A396" s="63"/>
      <c r="B396" s="64"/>
      <c r="C396" s="63"/>
      <c r="D396" s="63"/>
      <c r="E396" s="63"/>
      <c r="F396" s="67"/>
      <c r="G396" s="63"/>
      <c r="H396" s="68"/>
      <c r="J396" s="68"/>
      <c r="N396" s="68"/>
      <c r="O396" s="63"/>
      <c r="V396" s="63"/>
      <c r="W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c r="AW396" s="63"/>
      <c r="AX396" s="63"/>
      <c r="AY396" s="63"/>
      <c r="AZ396" s="63"/>
      <c r="BA396" s="63"/>
      <c r="BB396" s="63"/>
      <c r="BC396" s="63"/>
    </row>
    <row r="397" spans="1:55" x14ac:dyDescent="0.25">
      <c r="A397" s="63"/>
      <c r="B397" s="64"/>
      <c r="C397" s="63"/>
      <c r="D397" s="63"/>
      <c r="E397" s="63"/>
      <c r="F397" s="67"/>
      <c r="G397" s="63"/>
      <c r="H397" s="68"/>
      <c r="J397" s="68"/>
      <c r="N397" s="68"/>
      <c r="O397" s="63"/>
      <c r="V397" s="63"/>
      <c r="W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c r="AW397" s="63"/>
      <c r="AX397" s="63"/>
      <c r="AY397" s="63"/>
      <c r="AZ397" s="63"/>
      <c r="BA397" s="63"/>
      <c r="BB397" s="63"/>
      <c r="BC397" s="63"/>
    </row>
    <row r="398" spans="1:55" x14ac:dyDescent="0.25">
      <c r="A398" s="63"/>
      <c r="B398" s="64"/>
      <c r="C398" s="63"/>
      <c r="D398" s="63"/>
      <c r="E398" s="63"/>
      <c r="F398" s="67"/>
      <c r="G398" s="63"/>
      <c r="H398" s="68"/>
      <c r="J398" s="68"/>
      <c r="N398" s="68"/>
      <c r="O398" s="63"/>
      <c r="V398" s="63"/>
      <c r="W398" s="63"/>
      <c r="AA398" s="63"/>
      <c r="AB398" s="63"/>
      <c r="AC398" s="63"/>
      <c r="AD398" s="63"/>
      <c r="AE398" s="63"/>
      <c r="AF398" s="63"/>
      <c r="AG398" s="63"/>
      <c r="AH398" s="63"/>
      <c r="AI398" s="63"/>
      <c r="AJ398" s="63"/>
      <c r="AK398" s="63"/>
      <c r="AL398" s="63"/>
      <c r="AM398" s="63"/>
      <c r="AN398" s="63"/>
      <c r="AO398" s="63"/>
      <c r="AP398" s="63"/>
      <c r="AQ398" s="63"/>
      <c r="AR398" s="63"/>
      <c r="AS398" s="63"/>
      <c r="AT398" s="63"/>
      <c r="AU398" s="63"/>
      <c r="AV398" s="63"/>
      <c r="AW398" s="63"/>
      <c r="AX398" s="63"/>
      <c r="AY398" s="63"/>
      <c r="AZ398" s="63"/>
      <c r="BA398" s="63"/>
      <c r="BB398" s="63"/>
      <c r="BC398" s="63"/>
    </row>
    <row r="399" spans="1:55" x14ac:dyDescent="0.25">
      <c r="A399" s="63"/>
      <c r="B399" s="64"/>
      <c r="C399" s="63"/>
      <c r="D399" s="63"/>
      <c r="E399" s="63"/>
      <c r="F399" s="67"/>
      <c r="G399" s="63"/>
      <c r="H399" s="68"/>
      <c r="J399" s="68"/>
      <c r="N399" s="68"/>
      <c r="O399" s="63"/>
      <c r="V399" s="63"/>
      <c r="W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c r="AW399" s="63"/>
      <c r="AX399" s="63"/>
      <c r="AY399" s="63"/>
      <c r="AZ399" s="63"/>
      <c r="BA399" s="63"/>
      <c r="BB399" s="63"/>
      <c r="BC399" s="63"/>
    </row>
    <row r="400" spans="1:55" x14ac:dyDescent="0.25">
      <c r="A400" s="63"/>
      <c r="B400" s="64"/>
      <c r="C400" s="63"/>
      <c r="D400" s="63"/>
      <c r="E400" s="63"/>
      <c r="F400" s="67"/>
      <c r="G400" s="63"/>
      <c r="H400" s="68"/>
      <c r="J400" s="68"/>
      <c r="N400" s="68"/>
      <c r="O400" s="63"/>
      <c r="V400" s="63"/>
      <c r="W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c r="AX400" s="63"/>
      <c r="AY400" s="63"/>
      <c r="AZ400" s="63"/>
      <c r="BA400" s="63"/>
      <c r="BB400" s="63"/>
      <c r="BC400" s="63"/>
    </row>
    <row r="401" spans="1:55" x14ac:dyDescent="0.25">
      <c r="A401" s="63"/>
      <c r="B401" s="64"/>
      <c r="C401" s="63"/>
      <c r="D401" s="63"/>
      <c r="E401" s="63"/>
      <c r="F401" s="67"/>
      <c r="G401" s="63"/>
      <c r="H401" s="68"/>
      <c r="J401" s="68"/>
      <c r="N401" s="68"/>
      <c r="O401" s="63"/>
      <c r="V401" s="63"/>
      <c r="W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c r="AX401" s="63"/>
      <c r="AY401" s="63"/>
      <c r="AZ401" s="63"/>
      <c r="BA401" s="63"/>
      <c r="BB401" s="63"/>
      <c r="BC401" s="63"/>
    </row>
    <row r="402" spans="1:55" x14ac:dyDescent="0.25">
      <c r="A402" s="63"/>
      <c r="B402" s="64"/>
      <c r="C402" s="63"/>
      <c r="D402" s="63"/>
      <c r="E402" s="63"/>
      <c r="F402" s="67"/>
      <c r="G402" s="63"/>
      <c r="H402" s="68"/>
      <c r="J402" s="68"/>
      <c r="N402" s="68"/>
      <c r="O402" s="63"/>
      <c r="V402" s="63"/>
      <c r="W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c r="AW402" s="63"/>
      <c r="AX402" s="63"/>
      <c r="AY402" s="63"/>
      <c r="AZ402" s="63"/>
      <c r="BA402" s="63"/>
      <c r="BB402" s="63"/>
      <c r="BC402" s="63"/>
    </row>
    <row r="403" spans="1:55" x14ac:dyDescent="0.25">
      <c r="A403" s="63"/>
      <c r="B403" s="64"/>
      <c r="C403" s="63"/>
      <c r="D403" s="63"/>
      <c r="E403" s="63"/>
      <c r="F403" s="67"/>
      <c r="G403" s="63"/>
      <c r="H403" s="68"/>
      <c r="J403" s="68"/>
      <c r="N403" s="68"/>
      <c r="O403" s="63"/>
      <c r="V403" s="63"/>
      <c r="W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c r="AW403" s="63"/>
      <c r="AX403" s="63"/>
      <c r="AY403" s="63"/>
      <c r="AZ403" s="63"/>
      <c r="BA403" s="63"/>
      <c r="BB403" s="63"/>
      <c r="BC403" s="63"/>
    </row>
    <row r="404" spans="1:55" x14ac:dyDescent="0.25">
      <c r="A404" s="63"/>
      <c r="B404" s="64"/>
      <c r="C404" s="63"/>
      <c r="D404" s="63"/>
      <c r="E404" s="63"/>
      <c r="F404" s="67"/>
      <c r="G404" s="63"/>
      <c r="H404" s="68"/>
      <c r="J404" s="68"/>
      <c r="N404" s="68"/>
      <c r="O404" s="63"/>
      <c r="V404" s="63"/>
      <c r="W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c r="AW404" s="63"/>
      <c r="AX404" s="63"/>
      <c r="AY404" s="63"/>
      <c r="AZ404" s="63"/>
      <c r="BA404" s="63"/>
      <c r="BB404" s="63"/>
      <c r="BC404" s="63"/>
    </row>
    <row r="405" spans="1:55" x14ac:dyDescent="0.25">
      <c r="A405" s="63"/>
      <c r="B405" s="64"/>
      <c r="C405" s="63"/>
      <c r="D405" s="63"/>
      <c r="E405" s="63"/>
      <c r="F405" s="67"/>
      <c r="G405" s="63"/>
      <c r="H405" s="68"/>
      <c r="J405" s="68"/>
      <c r="N405" s="68"/>
      <c r="O405" s="63"/>
      <c r="V405" s="63"/>
      <c r="W405" s="63"/>
      <c r="AA405" s="63"/>
      <c r="AB405" s="63"/>
      <c r="AC405" s="63"/>
      <c r="AD405" s="63"/>
      <c r="AE405" s="63"/>
      <c r="AF405" s="63"/>
      <c r="AG405" s="63"/>
      <c r="AH405" s="63"/>
      <c r="AI405" s="63"/>
      <c r="AJ405" s="63"/>
      <c r="AK405" s="63"/>
      <c r="AL405" s="63"/>
      <c r="AM405" s="63"/>
      <c r="AN405" s="63"/>
      <c r="AO405" s="63"/>
      <c r="AP405" s="63"/>
      <c r="AQ405" s="63"/>
      <c r="AR405" s="63"/>
      <c r="AS405" s="63"/>
      <c r="AT405" s="63"/>
      <c r="AU405" s="63"/>
      <c r="AV405" s="63"/>
      <c r="AW405" s="63"/>
      <c r="AX405" s="63"/>
      <c r="AY405" s="63"/>
      <c r="AZ405" s="63"/>
      <c r="BA405" s="63"/>
      <c r="BB405" s="63"/>
      <c r="BC405" s="63"/>
    </row>
    <row r="406" spans="1:55" x14ac:dyDescent="0.25">
      <c r="A406" s="63"/>
      <c r="B406" s="64"/>
      <c r="C406" s="63"/>
      <c r="D406" s="63"/>
      <c r="E406" s="63"/>
      <c r="F406" s="67"/>
      <c r="G406" s="63"/>
      <c r="H406" s="68"/>
      <c r="J406" s="68"/>
      <c r="N406" s="68"/>
      <c r="O406" s="63"/>
      <c r="V406" s="63"/>
      <c r="W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c r="AX406" s="63"/>
      <c r="AY406" s="63"/>
      <c r="AZ406" s="63"/>
      <c r="BA406" s="63"/>
      <c r="BB406" s="63"/>
      <c r="BC406" s="63"/>
    </row>
    <row r="407" spans="1:55" x14ac:dyDescent="0.25">
      <c r="A407" s="63"/>
      <c r="B407" s="64"/>
      <c r="C407" s="63"/>
      <c r="D407" s="63"/>
      <c r="E407" s="63"/>
      <c r="F407" s="67"/>
      <c r="G407" s="63"/>
      <c r="H407" s="68"/>
      <c r="J407" s="68"/>
      <c r="N407" s="68"/>
      <c r="O407" s="63"/>
      <c r="V407" s="63"/>
      <c r="W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c r="AW407" s="63"/>
      <c r="AX407" s="63"/>
      <c r="AY407" s="63"/>
      <c r="AZ407" s="63"/>
      <c r="BA407" s="63"/>
      <c r="BB407" s="63"/>
      <c r="BC407" s="63"/>
    </row>
    <row r="408" spans="1:55" x14ac:dyDescent="0.25">
      <c r="A408" s="63"/>
      <c r="B408" s="64"/>
      <c r="C408" s="63"/>
      <c r="D408" s="63"/>
      <c r="E408" s="63"/>
      <c r="F408" s="67"/>
      <c r="G408" s="63"/>
      <c r="H408" s="68"/>
      <c r="J408" s="68"/>
      <c r="N408" s="68"/>
      <c r="O408" s="63"/>
      <c r="V408" s="63"/>
      <c r="W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c r="AW408" s="63"/>
      <c r="AX408" s="63"/>
      <c r="AY408" s="63"/>
      <c r="AZ408" s="63"/>
      <c r="BA408" s="63"/>
      <c r="BB408" s="63"/>
      <c r="BC408" s="63"/>
    </row>
    <row r="409" spans="1:55" x14ac:dyDescent="0.25">
      <c r="A409" s="63"/>
      <c r="B409" s="64"/>
      <c r="C409" s="63"/>
      <c r="D409" s="63"/>
      <c r="E409" s="63"/>
      <c r="F409" s="67"/>
      <c r="G409" s="63"/>
      <c r="H409" s="68"/>
      <c r="J409" s="68"/>
      <c r="N409" s="68"/>
      <c r="O409" s="63"/>
      <c r="V409" s="63"/>
      <c r="W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c r="AX409" s="63"/>
      <c r="AY409" s="63"/>
      <c r="AZ409" s="63"/>
      <c r="BA409" s="63"/>
      <c r="BB409" s="63"/>
      <c r="BC409" s="63"/>
    </row>
    <row r="410" spans="1:55" x14ac:dyDescent="0.25">
      <c r="A410" s="63"/>
      <c r="B410" s="64"/>
      <c r="C410" s="63"/>
      <c r="D410" s="63"/>
      <c r="E410" s="63"/>
      <c r="F410" s="67"/>
      <c r="G410" s="63"/>
      <c r="H410" s="68"/>
      <c r="J410" s="68"/>
      <c r="N410" s="68"/>
      <c r="O410" s="63"/>
      <c r="V410" s="63"/>
      <c r="W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c r="AX410" s="63"/>
      <c r="AY410" s="63"/>
      <c r="AZ410" s="63"/>
      <c r="BA410" s="63"/>
      <c r="BB410" s="63"/>
      <c r="BC410" s="63"/>
    </row>
    <row r="411" spans="1:55" x14ac:dyDescent="0.25">
      <c r="A411" s="63"/>
      <c r="B411" s="64"/>
      <c r="C411" s="63"/>
      <c r="D411" s="63"/>
      <c r="E411" s="63"/>
      <c r="F411" s="67"/>
      <c r="G411" s="63"/>
      <c r="H411" s="68"/>
      <c r="J411" s="68"/>
      <c r="N411" s="68"/>
      <c r="O411" s="63"/>
      <c r="V411" s="63"/>
      <c r="W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c r="AW411" s="63"/>
      <c r="AX411" s="63"/>
      <c r="AY411" s="63"/>
      <c r="AZ411" s="63"/>
      <c r="BA411" s="63"/>
      <c r="BB411" s="63"/>
      <c r="BC411" s="63"/>
    </row>
    <row r="412" spans="1:55" x14ac:dyDescent="0.25">
      <c r="A412" s="63"/>
      <c r="B412" s="64"/>
      <c r="C412" s="63"/>
      <c r="D412" s="63"/>
      <c r="E412" s="63"/>
      <c r="F412" s="67"/>
      <c r="G412" s="63"/>
      <c r="H412" s="68"/>
      <c r="J412" s="68"/>
      <c r="N412" s="68"/>
      <c r="O412" s="63"/>
      <c r="V412" s="63"/>
      <c r="W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c r="AW412" s="63"/>
      <c r="AX412" s="63"/>
      <c r="AY412" s="63"/>
      <c r="AZ412" s="63"/>
      <c r="BA412" s="63"/>
      <c r="BB412" s="63"/>
      <c r="BC412" s="63"/>
    </row>
    <row r="413" spans="1:55" x14ac:dyDescent="0.25">
      <c r="A413" s="63"/>
      <c r="B413" s="64"/>
      <c r="C413" s="63"/>
      <c r="D413" s="63"/>
      <c r="E413" s="63"/>
      <c r="F413" s="67"/>
      <c r="G413" s="63"/>
      <c r="H413" s="68"/>
      <c r="J413" s="68"/>
      <c r="N413" s="68"/>
      <c r="O413" s="63"/>
      <c r="V413" s="63"/>
      <c r="W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c r="AW413" s="63"/>
      <c r="AX413" s="63"/>
      <c r="AY413" s="63"/>
      <c r="AZ413" s="63"/>
      <c r="BA413" s="63"/>
      <c r="BB413" s="63"/>
      <c r="BC413" s="63"/>
    </row>
    <row r="414" spans="1:55" x14ac:dyDescent="0.25">
      <c r="A414" s="63"/>
      <c r="B414" s="64"/>
      <c r="C414" s="63"/>
      <c r="D414" s="63"/>
      <c r="E414" s="63"/>
      <c r="F414" s="67"/>
      <c r="G414" s="63"/>
      <c r="H414" s="68"/>
      <c r="J414" s="68"/>
      <c r="N414" s="68"/>
      <c r="O414" s="63"/>
      <c r="V414" s="63"/>
      <c r="W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c r="AW414" s="63"/>
      <c r="AX414" s="63"/>
      <c r="AY414" s="63"/>
      <c r="AZ414" s="63"/>
      <c r="BA414" s="63"/>
      <c r="BB414" s="63"/>
      <c r="BC414" s="63"/>
    </row>
    <row r="415" spans="1:55" x14ac:dyDescent="0.25">
      <c r="A415" s="63"/>
      <c r="B415" s="64"/>
      <c r="C415" s="63"/>
      <c r="D415" s="63"/>
      <c r="E415" s="63"/>
      <c r="F415" s="67"/>
      <c r="G415" s="63"/>
      <c r="H415" s="68"/>
      <c r="J415" s="68"/>
      <c r="N415" s="68"/>
      <c r="O415" s="63"/>
      <c r="V415" s="63"/>
      <c r="W415" s="63"/>
      <c r="AA415" s="63"/>
      <c r="AB415" s="63"/>
      <c r="AC415" s="63"/>
      <c r="AD415" s="63"/>
      <c r="AE415" s="63"/>
      <c r="AF415" s="63"/>
      <c r="AG415" s="63"/>
      <c r="AH415" s="63"/>
      <c r="AI415" s="63"/>
      <c r="AJ415" s="63"/>
      <c r="AK415" s="63"/>
      <c r="AL415" s="63"/>
      <c r="AM415" s="63"/>
      <c r="AN415" s="63"/>
      <c r="AO415" s="63"/>
      <c r="AP415" s="63"/>
      <c r="AQ415" s="63"/>
      <c r="AR415" s="63"/>
      <c r="AS415" s="63"/>
      <c r="AT415" s="63"/>
      <c r="AU415" s="63"/>
      <c r="AV415" s="63"/>
      <c r="AW415" s="63"/>
      <c r="AX415" s="63"/>
      <c r="AY415" s="63"/>
      <c r="AZ415" s="63"/>
      <c r="BA415" s="63"/>
      <c r="BB415" s="63"/>
      <c r="BC415" s="63"/>
    </row>
    <row r="416" spans="1:55" x14ac:dyDescent="0.25">
      <c r="A416" s="63"/>
      <c r="B416" s="64"/>
      <c r="C416" s="63"/>
      <c r="D416" s="63"/>
      <c r="E416" s="63"/>
      <c r="F416" s="67"/>
      <c r="G416" s="63"/>
      <c r="H416" s="68"/>
      <c r="J416" s="68"/>
      <c r="N416" s="68"/>
      <c r="O416" s="63"/>
      <c r="V416" s="63"/>
      <c r="W416" s="63"/>
      <c r="AA416" s="63"/>
      <c r="AB416" s="63"/>
      <c r="AC416" s="63"/>
      <c r="AD416" s="63"/>
      <c r="AE416" s="63"/>
      <c r="AF416" s="63"/>
      <c r="AG416" s="63"/>
      <c r="AH416" s="63"/>
      <c r="AI416" s="63"/>
      <c r="AJ416" s="63"/>
      <c r="AK416" s="63"/>
      <c r="AL416" s="63"/>
      <c r="AM416" s="63"/>
      <c r="AN416" s="63"/>
      <c r="AO416" s="63"/>
      <c r="AP416" s="63"/>
      <c r="AQ416" s="63"/>
      <c r="AR416" s="63"/>
      <c r="AS416" s="63"/>
      <c r="AT416" s="63"/>
      <c r="AU416" s="63"/>
      <c r="AV416" s="63"/>
      <c r="AW416" s="63"/>
      <c r="AX416" s="63"/>
      <c r="AY416" s="63"/>
      <c r="AZ416" s="63"/>
      <c r="BA416" s="63"/>
      <c r="BB416" s="63"/>
      <c r="BC416" s="63"/>
    </row>
    <row r="417" spans="1:55" x14ac:dyDescent="0.25">
      <c r="A417" s="63"/>
      <c r="B417" s="64"/>
      <c r="C417" s="63"/>
      <c r="D417" s="63"/>
      <c r="E417" s="63"/>
      <c r="F417" s="67"/>
      <c r="G417" s="63"/>
      <c r="H417" s="68"/>
      <c r="J417" s="68"/>
      <c r="N417" s="68"/>
      <c r="O417" s="63"/>
      <c r="V417" s="63"/>
      <c r="W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c r="AX417" s="63"/>
      <c r="AY417" s="63"/>
      <c r="AZ417" s="63"/>
      <c r="BA417" s="63"/>
      <c r="BB417" s="63"/>
      <c r="BC417" s="63"/>
    </row>
    <row r="418" spans="1:55" x14ac:dyDescent="0.25">
      <c r="A418" s="63"/>
      <c r="B418" s="64"/>
      <c r="C418" s="63"/>
      <c r="D418" s="63"/>
      <c r="E418" s="63"/>
      <c r="F418" s="67"/>
      <c r="G418" s="63"/>
      <c r="H418" s="68"/>
      <c r="J418" s="68"/>
      <c r="N418" s="68"/>
      <c r="O418" s="63"/>
      <c r="V418" s="63"/>
      <c r="W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c r="AW418" s="63"/>
      <c r="AX418" s="63"/>
      <c r="AY418" s="63"/>
      <c r="AZ418" s="63"/>
      <c r="BA418" s="63"/>
      <c r="BB418" s="63"/>
      <c r="BC418" s="63"/>
    </row>
    <row r="419" spans="1:55" x14ac:dyDescent="0.25">
      <c r="A419" s="63"/>
      <c r="B419" s="64"/>
      <c r="C419" s="63"/>
      <c r="D419" s="63"/>
      <c r="E419" s="63"/>
      <c r="F419" s="67"/>
      <c r="G419" s="63"/>
      <c r="H419" s="68"/>
      <c r="J419" s="68"/>
      <c r="N419" s="68"/>
      <c r="O419" s="63"/>
      <c r="V419" s="63"/>
      <c r="W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c r="AW419" s="63"/>
      <c r="AX419" s="63"/>
      <c r="AY419" s="63"/>
      <c r="AZ419" s="63"/>
      <c r="BA419" s="63"/>
      <c r="BB419" s="63"/>
      <c r="BC419" s="63"/>
    </row>
    <row r="420" spans="1:55" x14ac:dyDescent="0.25">
      <c r="A420" s="63"/>
      <c r="B420" s="64"/>
      <c r="C420" s="63"/>
      <c r="D420" s="63"/>
      <c r="E420" s="63"/>
      <c r="F420" s="67"/>
      <c r="G420" s="63"/>
      <c r="H420" s="68"/>
      <c r="J420" s="68"/>
      <c r="N420" s="68"/>
      <c r="O420" s="63"/>
      <c r="V420" s="63"/>
      <c r="W420" s="63"/>
      <c r="AA420" s="63"/>
      <c r="AB420" s="63"/>
      <c r="AC420" s="63"/>
      <c r="AD420" s="63"/>
      <c r="AE420" s="63"/>
      <c r="AF420" s="63"/>
      <c r="AG420" s="63"/>
      <c r="AH420" s="63"/>
      <c r="AI420" s="63"/>
      <c r="AJ420" s="63"/>
      <c r="AK420" s="63"/>
      <c r="AL420" s="63"/>
      <c r="AM420" s="63"/>
      <c r="AN420" s="63"/>
      <c r="AO420" s="63"/>
      <c r="AP420" s="63"/>
      <c r="AQ420" s="63"/>
      <c r="AR420" s="63"/>
      <c r="AS420" s="63"/>
      <c r="AT420" s="63"/>
      <c r="AU420" s="63"/>
      <c r="AV420" s="63"/>
      <c r="AW420" s="63"/>
      <c r="AX420" s="63"/>
      <c r="AY420" s="63"/>
      <c r="AZ420" s="63"/>
      <c r="BA420" s="63"/>
      <c r="BB420" s="63"/>
      <c r="BC420" s="63"/>
    </row>
    <row r="421" spans="1:55" x14ac:dyDescent="0.25">
      <c r="A421" s="63"/>
      <c r="B421" s="64"/>
      <c r="C421" s="63"/>
      <c r="D421" s="63"/>
      <c r="E421" s="63"/>
      <c r="F421" s="67"/>
      <c r="G421" s="63"/>
      <c r="H421" s="68"/>
      <c r="J421" s="68"/>
      <c r="N421" s="68"/>
      <c r="O421" s="63"/>
      <c r="V421" s="63"/>
      <c r="W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c r="AW421" s="63"/>
      <c r="AX421" s="63"/>
      <c r="AY421" s="63"/>
      <c r="AZ421" s="63"/>
      <c r="BA421" s="63"/>
      <c r="BB421" s="63"/>
      <c r="BC421" s="63"/>
    </row>
    <row r="422" spans="1:55" x14ac:dyDescent="0.25">
      <c r="A422" s="63"/>
      <c r="B422" s="64"/>
      <c r="C422" s="63"/>
      <c r="D422" s="63"/>
      <c r="E422" s="63"/>
      <c r="F422" s="67"/>
      <c r="G422" s="63"/>
      <c r="H422" s="68"/>
      <c r="J422" s="68"/>
      <c r="N422" s="68"/>
      <c r="O422" s="63"/>
      <c r="V422" s="63"/>
      <c r="W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c r="AX422" s="63"/>
      <c r="AY422" s="63"/>
      <c r="AZ422" s="63"/>
      <c r="BA422" s="63"/>
      <c r="BB422" s="63"/>
      <c r="BC422" s="63"/>
    </row>
    <row r="423" spans="1:55" x14ac:dyDescent="0.25">
      <c r="A423" s="63"/>
      <c r="B423" s="64"/>
      <c r="C423" s="63"/>
      <c r="D423" s="63"/>
      <c r="E423" s="63"/>
      <c r="F423" s="67"/>
      <c r="G423" s="63"/>
      <c r="H423" s="68"/>
      <c r="J423" s="68"/>
      <c r="N423" s="68"/>
      <c r="O423" s="63"/>
      <c r="V423" s="63"/>
      <c r="W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c r="AW423" s="63"/>
      <c r="AX423" s="63"/>
      <c r="AY423" s="63"/>
      <c r="AZ423" s="63"/>
      <c r="BA423" s="63"/>
      <c r="BB423" s="63"/>
      <c r="BC423" s="63"/>
    </row>
    <row r="424" spans="1:55" x14ac:dyDescent="0.25">
      <c r="A424" s="63"/>
      <c r="B424" s="64"/>
      <c r="C424" s="63"/>
      <c r="D424" s="63"/>
      <c r="E424" s="63"/>
      <c r="F424" s="67"/>
      <c r="G424" s="63"/>
      <c r="H424" s="68"/>
      <c r="J424" s="68"/>
      <c r="N424" s="68"/>
      <c r="O424" s="63"/>
      <c r="V424" s="63"/>
      <c r="W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c r="AW424" s="63"/>
      <c r="AX424" s="63"/>
      <c r="AY424" s="63"/>
      <c r="AZ424" s="63"/>
      <c r="BA424" s="63"/>
      <c r="BB424" s="63"/>
      <c r="BC424" s="63"/>
    </row>
    <row r="425" spans="1:55" x14ac:dyDescent="0.25">
      <c r="A425" s="63"/>
      <c r="B425" s="64"/>
      <c r="C425" s="63"/>
      <c r="D425" s="63"/>
      <c r="E425" s="63"/>
      <c r="F425" s="67"/>
      <c r="G425" s="63"/>
      <c r="H425" s="68"/>
      <c r="J425" s="68"/>
      <c r="N425" s="68"/>
      <c r="O425" s="63"/>
      <c r="V425" s="63"/>
      <c r="W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63"/>
      <c r="AY425" s="63"/>
      <c r="AZ425" s="63"/>
      <c r="BA425" s="63"/>
      <c r="BB425" s="63"/>
      <c r="BC425" s="63"/>
    </row>
    <row r="426" spans="1:55" x14ac:dyDescent="0.25">
      <c r="A426" s="63"/>
      <c r="B426" s="64"/>
      <c r="C426" s="63"/>
      <c r="D426" s="63"/>
      <c r="E426" s="63"/>
      <c r="F426" s="67"/>
      <c r="G426" s="63"/>
      <c r="H426" s="68"/>
      <c r="J426" s="68"/>
      <c r="N426" s="68"/>
      <c r="O426" s="63"/>
      <c r="V426" s="63"/>
      <c r="W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c r="AW426" s="63"/>
      <c r="AX426" s="63"/>
      <c r="AY426" s="63"/>
      <c r="AZ426" s="63"/>
      <c r="BA426" s="63"/>
      <c r="BB426" s="63"/>
      <c r="BC426" s="63"/>
    </row>
    <row r="427" spans="1:55" x14ac:dyDescent="0.25">
      <c r="A427" s="63"/>
      <c r="B427" s="64"/>
      <c r="C427" s="63"/>
      <c r="D427" s="63"/>
      <c r="E427" s="63"/>
      <c r="F427" s="67"/>
      <c r="G427" s="63"/>
      <c r="H427" s="68"/>
      <c r="J427" s="68"/>
      <c r="N427" s="68"/>
      <c r="O427" s="63"/>
      <c r="V427" s="63"/>
      <c r="W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c r="AW427" s="63"/>
      <c r="AX427" s="63"/>
      <c r="AY427" s="63"/>
      <c r="AZ427" s="63"/>
      <c r="BA427" s="63"/>
      <c r="BB427" s="63"/>
      <c r="BC427" s="63"/>
    </row>
    <row r="428" spans="1:55" x14ac:dyDescent="0.25">
      <c r="A428" s="63"/>
      <c r="B428" s="64"/>
      <c r="C428" s="63"/>
      <c r="D428" s="63"/>
      <c r="E428" s="63"/>
      <c r="F428" s="67"/>
      <c r="G428" s="63"/>
      <c r="H428" s="68"/>
      <c r="J428" s="68"/>
      <c r="N428" s="68"/>
      <c r="O428" s="63"/>
      <c r="V428" s="63"/>
      <c r="W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c r="AW428" s="63"/>
      <c r="AX428" s="63"/>
      <c r="AY428" s="63"/>
      <c r="AZ428" s="63"/>
      <c r="BA428" s="63"/>
      <c r="BB428" s="63"/>
      <c r="BC428" s="63"/>
    </row>
    <row r="429" spans="1:55" x14ac:dyDescent="0.25">
      <c r="A429" s="63"/>
      <c r="B429" s="64"/>
      <c r="C429" s="63"/>
      <c r="D429" s="63"/>
      <c r="E429" s="63"/>
      <c r="F429" s="67"/>
      <c r="G429" s="63"/>
      <c r="H429" s="68"/>
      <c r="J429" s="68"/>
      <c r="N429" s="68"/>
      <c r="O429" s="63"/>
      <c r="V429" s="63"/>
      <c r="W429" s="63"/>
      <c r="AA429" s="63"/>
      <c r="AB429" s="63"/>
      <c r="AC429" s="63"/>
      <c r="AD429" s="63"/>
      <c r="AE429" s="63"/>
      <c r="AF429" s="63"/>
      <c r="AG429" s="63"/>
      <c r="AH429" s="63"/>
      <c r="AI429" s="63"/>
      <c r="AJ429" s="63"/>
      <c r="AK429" s="63"/>
      <c r="AL429" s="63"/>
      <c r="AM429" s="63"/>
      <c r="AN429" s="63"/>
      <c r="AO429" s="63"/>
      <c r="AP429" s="63"/>
      <c r="AQ429" s="63"/>
      <c r="AR429" s="63"/>
      <c r="AS429" s="63"/>
      <c r="AT429" s="63"/>
      <c r="AU429" s="63"/>
      <c r="AV429" s="63"/>
      <c r="AW429" s="63"/>
      <c r="AX429" s="63"/>
      <c r="AY429" s="63"/>
      <c r="AZ429" s="63"/>
      <c r="BA429" s="63"/>
      <c r="BB429" s="63"/>
      <c r="BC429" s="63"/>
    </row>
    <row r="430" spans="1:55" x14ac:dyDescent="0.25">
      <c r="A430" s="63"/>
      <c r="B430" s="64"/>
      <c r="C430" s="63"/>
      <c r="D430" s="63"/>
      <c r="E430" s="63"/>
      <c r="F430" s="67"/>
      <c r="G430" s="63"/>
      <c r="H430" s="68"/>
      <c r="J430" s="68"/>
      <c r="N430" s="68"/>
      <c r="O430" s="63"/>
      <c r="V430" s="63"/>
      <c r="W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c r="AW430" s="63"/>
      <c r="AX430" s="63"/>
      <c r="AY430" s="63"/>
      <c r="AZ430" s="63"/>
      <c r="BA430" s="63"/>
      <c r="BB430" s="63"/>
      <c r="BC430" s="63"/>
    </row>
    <row r="431" spans="1:55" x14ac:dyDescent="0.25">
      <c r="A431" s="63"/>
      <c r="B431" s="64"/>
      <c r="C431" s="63"/>
      <c r="D431" s="63"/>
      <c r="E431" s="63"/>
      <c r="F431" s="67"/>
      <c r="G431" s="63"/>
      <c r="H431" s="68"/>
      <c r="J431" s="68"/>
      <c r="N431" s="68"/>
      <c r="O431" s="63"/>
      <c r="V431" s="63"/>
      <c r="W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c r="AW431" s="63"/>
      <c r="AX431" s="63"/>
      <c r="AY431" s="63"/>
      <c r="AZ431" s="63"/>
      <c r="BA431" s="63"/>
      <c r="BB431" s="63"/>
      <c r="BC431" s="63"/>
    </row>
    <row r="432" spans="1:55" x14ac:dyDescent="0.25">
      <c r="A432" s="63"/>
      <c r="B432" s="64"/>
      <c r="C432" s="63"/>
      <c r="D432" s="63"/>
      <c r="E432" s="63"/>
      <c r="F432" s="67"/>
      <c r="G432" s="63"/>
      <c r="H432" s="68"/>
      <c r="J432" s="68"/>
      <c r="N432" s="68"/>
      <c r="O432" s="63"/>
      <c r="V432" s="63"/>
      <c r="W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c r="AW432" s="63"/>
      <c r="AX432" s="63"/>
      <c r="AY432" s="63"/>
      <c r="AZ432" s="63"/>
      <c r="BA432" s="63"/>
      <c r="BB432" s="63"/>
      <c r="BC432" s="63"/>
    </row>
    <row r="433" spans="1:55" x14ac:dyDescent="0.25">
      <c r="A433" s="63"/>
      <c r="B433" s="64"/>
      <c r="C433" s="63"/>
      <c r="D433" s="63"/>
      <c r="E433" s="63"/>
      <c r="F433" s="67"/>
      <c r="G433" s="63"/>
      <c r="H433" s="68"/>
      <c r="J433" s="68"/>
      <c r="N433" s="68"/>
      <c r="O433" s="63"/>
      <c r="V433" s="63"/>
      <c r="W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c r="AW433" s="63"/>
      <c r="AX433" s="63"/>
      <c r="AY433" s="63"/>
      <c r="AZ433" s="63"/>
      <c r="BA433" s="63"/>
      <c r="BB433" s="63"/>
      <c r="BC433" s="63"/>
    </row>
    <row r="434" spans="1:55" x14ac:dyDescent="0.25">
      <c r="A434" s="63"/>
      <c r="B434" s="64"/>
      <c r="C434" s="63"/>
      <c r="D434" s="63"/>
      <c r="E434" s="63"/>
      <c r="F434" s="67"/>
      <c r="G434" s="63"/>
      <c r="H434" s="68"/>
      <c r="J434" s="68"/>
      <c r="N434" s="68"/>
      <c r="O434" s="63"/>
      <c r="V434" s="63"/>
      <c r="W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c r="AW434" s="63"/>
      <c r="AX434" s="63"/>
      <c r="AY434" s="63"/>
      <c r="AZ434" s="63"/>
      <c r="BA434" s="63"/>
      <c r="BB434" s="63"/>
      <c r="BC434" s="63"/>
    </row>
    <row r="435" spans="1:55" x14ac:dyDescent="0.25">
      <c r="A435" s="63"/>
      <c r="B435" s="64"/>
      <c r="C435" s="63"/>
      <c r="D435" s="63"/>
      <c r="E435" s="63"/>
      <c r="F435" s="67"/>
      <c r="G435" s="63"/>
      <c r="H435" s="68"/>
      <c r="J435" s="68"/>
      <c r="N435" s="68"/>
      <c r="O435" s="63"/>
      <c r="V435" s="63"/>
      <c r="W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c r="AX435" s="63"/>
      <c r="AY435" s="63"/>
      <c r="AZ435" s="63"/>
      <c r="BA435" s="63"/>
      <c r="BB435" s="63"/>
      <c r="BC435" s="63"/>
    </row>
    <row r="436" spans="1:55" x14ac:dyDescent="0.25">
      <c r="A436" s="63"/>
      <c r="B436" s="64"/>
      <c r="C436" s="63"/>
      <c r="D436" s="63"/>
      <c r="E436" s="63"/>
      <c r="F436" s="67"/>
      <c r="G436" s="63"/>
      <c r="H436" s="68"/>
      <c r="J436" s="68"/>
      <c r="N436" s="68"/>
      <c r="O436" s="63"/>
      <c r="V436" s="63"/>
      <c r="W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c r="AW436" s="63"/>
      <c r="AX436" s="63"/>
      <c r="AY436" s="63"/>
      <c r="AZ436" s="63"/>
      <c r="BA436" s="63"/>
      <c r="BB436" s="63"/>
      <c r="BC436" s="63"/>
    </row>
    <row r="437" spans="1:55" x14ac:dyDescent="0.25">
      <c r="A437" s="63"/>
      <c r="B437" s="64"/>
      <c r="C437" s="63"/>
      <c r="D437" s="63"/>
      <c r="E437" s="63"/>
      <c r="F437" s="67"/>
      <c r="G437" s="63"/>
      <c r="H437" s="68"/>
      <c r="J437" s="68"/>
      <c r="N437" s="68"/>
      <c r="O437" s="63"/>
      <c r="V437" s="63"/>
      <c r="W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c r="AW437" s="63"/>
      <c r="AX437" s="63"/>
      <c r="AY437" s="63"/>
      <c r="AZ437" s="63"/>
      <c r="BA437" s="63"/>
      <c r="BB437" s="63"/>
      <c r="BC437" s="63"/>
    </row>
    <row r="438" spans="1:55" x14ac:dyDescent="0.25">
      <c r="A438" s="63"/>
      <c r="B438" s="64"/>
      <c r="C438" s="63"/>
      <c r="D438" s="63"/>
      <c r="E438" s="63"/>
      <c r="F438" s="67"/>
      <c r="G438" s="63"/>
      <c r="H438" s="68"/>
      <c r="J438" s="68"/>
      <c r="N438" s="68"/>
      <c r="O438" s="63"/>
      <c r="V438" s="63"/>
      <c r="W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c r="AW438" s="63"/>
      <c r="AX438" s="63"/>
      <c r="AY438" s="63"/>
      <c r="AZ438" s="63"/>
      <c r="BA438" s="63"/>
      <c r="BB438" s="63"/>
      <c r="BC438" s="63"/>
    </row>
    <row r="439" spans="1:55" x14ac:dyDescent="0.25">
      <c r="A439" s="63"/>
      <c r="B439" s="64"/>
      <c r="C439" s="63"/>
      <c r="D439" s="63"/>
      <c r="E439" s="63"/>
      <c r="F439" s="67"/>
      <c r="G439" s="63"/>
      <c r="H439" s="68"/>
      <c r="J439" s="68"/>
      <c r="N439" s="68"/>
      <c r="O439" s="63"/>
      <c r="V439" s="63"/>
      <c r="W439" s="63"/>
      <c r="AA439" s="63"/>
      <c r="AB439" s="63"/>
      <c r="AC439" s="63"/>
      <c r="AD439" s="63"/>
      <c r="AE439" s="63"/>
      <c r="AF439" s="63"/>
      <c r="AG439" s="63"/>
      <c r="AH439" s="63"/>
      <c r="AI439" s="63"/>
      <c r="AJ439" s="63"/>
      <c r="AK439" s="63"/>
      <c r="AL439" s="63"/>
      <c r="AM439" s="63"/>
      <c r="AN439" s="63"/>
      <c r="AO439" s="63"/>
      <c r="AP439" s="63"/>
      <c r="AQ439" s="63"/>
      <c r="AR439" s="63"/>
      <c r="AS439" s="63"/>
      <c r="AT439" s="63"/>
      <c r="AU439" s="63"/>
      <c r="AV439" s="63"/>
      <c r="AW439" s="63"/>
      <c r="AX439" s="63"/>
      <c r="AY439" s="63"/>
      <c r="AZ439" s="63"/>
      <c r="BA439" s="63"/>
      <c r="BB439" s="63"/>
      <c r="BC439" s="63"/>
    </row>
    <row r="440" spans="1:55" x14ac:dyDescent="0.25">
      <c r="A440" s="63"/>
      <c r="B440" s="64"/>
      <c r="C440" s="63"/>
      <c r="D440" s="63"/>
      <c r="E440" s="63"/>
      <c r="F440" s="67"/>
      <c r="G440" s="63"/>
      <c r="H440" s="68"/>
      <c r="J440" s="68"/>
      <c r="N440" s="68"/>
      <c r="O440" s="63"/>
      <c r="V440" s="63"/>
      <c r="W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c r="AW440" s="63"/>
      <c r="AX440" s="63"/>
      <c r="AY440" s="63"/>
      <c r="AZ440" s="63"/>
      <c r="BA440" s="63"/>
      <c r="BB440" s="63"/>
      <c r="BC440" s="63"/>
    </row>
    <row r="441" spans="1:55" x14ac:dyDescent="0.25">
      <c r="A441" s="63"/>
      <c r="B441" s="64"/>
      <c r="C441" s="63"/>
      <c r="D441" s="63"/>
      <c r="E441" s="63"/>
      <c r="F441" s="67"/>
      <c r="G441" s="63"/>
      <c r="H441" s="68"/>
      <c r="J441" s="68"/>
      <c r="N441" s="68"/>
      <c r="O441" s="63"/>
      <c r="V441" s="63"/>
      <c r="W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c r="AW441" s="63"/>
      <c r="AX441" s="63"/>
      <c r="AY441" s="63"/>
      <c r="AZ441" s="63"/>
      <c r="BA441" s="63"/>
      <c r="BB441" s="63"/>
      <c r="BC441" s="63"/>
    </row>
    <row r="442" spans="1:55" x14ac:dyDescent="0.25">
      <c r="A442" s="63"/>
      <c r="B442" s="64"/>
      <c r="C442" s="63"/>
      <c r="D442" s="63"/>
      <c r="E442" s="63"/>
      <c r="F442" s="67"/>
      <c r="G442" s="63"/>
      <c r="H442" s="68"/>
      <c r="J442" s="68"/>
      <c r="N442" s="68"/>
      <c r="O442" s="63"/>
      <c r="V442" s="63"/>
      <c r="W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c r="AW442" s="63"/>
      <c r="AX442" s="63"/>
      <c r="AY442" s="63"/>
      <c r="AZ442" s="63"/>
      <c r="BA442" s="63"/>
      <c r="BB442" s="63"/>
      <c r="BC442" s="63"/>
    </row>
    <row r="443" spans="1:55" x14ac:dyDescent="0.25">
      <c r="A443" s="63"/>
      <c r="B443" s="64"/>
      <c r="C443" s="63"/>
      <c r="D443" s="63"/>
      <c r="E443" s="63"/>
      <c r="F443" s="67"/>
      <c r="G443" s="63"/>
      <c r="H443" s="68"/>
      <c r="J443" s="68"/>
      <c r="N443" s="68"/>
      <c r="O443" s="63"/>
      <c r="V443" s="63"/>
      <c r="W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63"/>
      <c r="AY443" s="63"/>
      <c r="AZ443" s="63"/>
      <c r="BA443" s="63"/>
      <c r="BB443" s="63"/>
      <c r="BC443" s="63"/>
    </row>
    <row r="444" spans="1:55" x14ac:dyDescent="0.25">
      <c r="A444" s="63"/>
      <c r="B444" s="64"/>
      <c r="C444" s="63"/>
      <c r="D444" s="63"/>
      <c r="E444" s="63"/>
      <c r="F444" s="67"/>
      <c r="G444" s="63"/>
      <c r="H444" s="68"/>
      <c r="J444" s="68"/>
      <c r="N444" s="68"/>
      <c r="O444" s="63"/>
      <c r="V444" s="63"/>
      <c r="W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c r="AW444" s="63"/>
      <c r="AX444" s="63"/>
      <c r="AY444" s="63"/>
      <c r="AZ444" s="63"/>
      <c r="BA444" s="63"/>
      <c r="BB444" s="63"/>
      <c r="BC444" s="63"/>
    </row>
    <row r="445" spans="1:55" x14ac:dyDescent="0.25">
      <c r="A445" s="63"/>
      <c r="B445" s="64"/>
      <c r="C445" s="63"/>
      <c r="D445" s="63"/>
      <c r="E445" s="63"/>
      <c r="F445" s="67"/>
      <c r="G445" s="63"/>
      <c r="H445" s="68"/>
      <c r="J445" s="68"/>
      <c r="N445" s="68"/>
      <c r="O445" s="63"/>
      <c r="V445" s="63"/>
      <c r="W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c r="AW445" s="63"/>
      <c r="AX445" s="63"/>
      <c r="AY445" s="63"/>
      <c r="AZ445" s="63"/>
      <c r="BA445" s="63"/>
      <c r="BB445" s="63"/>
      <c r="BC445" s="63"/>
    </row>
    <row r="446" spans="1:55" x14ac:dyDescent="0.25">
      <c r="A446" s="63"/>
      <c r="B446" s="64"/>
      <c r="C446" s="63"/>
      <c r="D446" s="63"/>
      <c r="E446" s="63"/>
      <c r="F446" s="67"/>
      <c r="G446" s="63"/>
      <c r="H446" s="68"/>
      <c r="J446" s="68"/>
      <c r="N446" s="68"/>
      <c r="O446" s="63"/>
      <c r="V446" s="63"/>
      <c r="W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c r="AW446" s="63"/>
      <c r="AX446" s="63"/>
      <c r="AY446" s="63"/>
      <c r="AZ446" s="63"/>
      <c r="BA446" s="63"/>
      <c r="BB446" s="63"/>
      <c r="BC446" s="63"/>
    </row>
    <row r="447" spans="1:55" x14ac:dyDescent="0.25">
      <c r="A447" s="63"/>
      <c r="B447" s="64"/>
      <c r="C447" s="63"/>
      <c r="D447" s="63"/>
      <c r="E447" s="63"/>
      <c r="F447" s="67"/>
      <c r="G447" s="63"/>
      <c r="H447" s="68"/>
      <c r="J447" s="68"/>
      <c r="N447" s="68"/>
      <c r="O447" s="63"/>
      <c r="V447" s="63"/>
      <c r="W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c r="AW447" s="63"/>
      <c r="AX447" s="63"/>
      <c r="AY447" s="63"/>
      <c r="AZ447" s="63"/>
      <c r="BA447" s="63"/>
      <c r="BB447" s="63"/>
      <c r="BC447" s="63"/>
    </row>
    <row r="448" spans="1:55" x14ac:dyDescent="0.25">
      <c r="A448" s="63"/>
      <c r="B448" s="64"/>
      <c r="C448" s="63"/>
      <c r="D448" s="63"/>
      <c r="E448" s="63"/>
      <c r="F448" s="67"/>
      <c r="G448" s="63"/>
      <c r="H448" s="68"/>
      <c r="J448" s="68"/>
      <c r="N448" s="68"/>
      <c r="O448" s="63"/>
      <c r="V448" s="63"/>
      <c r="W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c r="AW448" s="63"/>
      <c r="AX448" s="63"/>
      <c r="AY448" s="63"/>
      <c r="AZ448" s="63"/>
      <c r="BA448" s="63"/>
      <c r="BB448" s="63"/>
      <c r="BC448" s="63"/>
    </row>
    <row r="449" spans="1:55" x14ac:dyDescent="0.25">
      <c r="A449" s="63"/>
      <c r="B449" s="64"/>
      <c r="C449" s="63"/>
      <c r="D449" s="63"/>
      <c r="E449" s="63"/>
      <c r="F449" s="67"/>
      <c r="G449" s="63"/>
      <c r="H449" s="68"/>
      <c r="J449" s="68"/>
      <c r="N449" s="68"/>
      <c r="O449" s="63"/>
      <c r="V449" s="63"/>
      <c r="W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c r="AW449" s="63"/>
      <c r="AX449" s="63"/>
      <c r="AY449" s="63"/>
      <c r="AZ449" s="63"/>
      <c r="BA449" s="63"/>
      <c r="BB449" s="63"/>
      <c r="BC449" s="63"/>
    </row>
    <row r="450" spans="1:55" x14ac:dyDescent="0.25">
      <c r="A450" s="63"/>
      <c r="B450" s="64"/>
      <c r="C450" s="63"/>
      <c r="D450" s="63"/>
      <c r="E450" s="63"/>
      <c r="F450" s="67"/>
      <c r="G450" s="63"/>
      <c r="H450" s="68"/>
      <c r="J450" s="68"/>
      <c r="N450" s="68"/>
      <c r="O450" s="63"/>
      <c r="V450" s="63"/>
      <c r="W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c r="AW450" s="63"/>
      <c r="AX450" s="63"/>
      <c r="AY450" s="63"/>
      <c r="AZ450" s="63"/>
      <c r="BA450" s="63"/>
      <c r="BB450" s="63"/>
      <c r="BC450" s="63"/>
    </row>
    <row r="451" spans="1:55" x14ac:dyDescent="0.25">
      <c r="A451" s="63"/>
      <c r="B451" s="64"/>
      <c r="C451" s="63"/>
      <c r="D451" s="63"/>
      <c r="E451" s="63"/>
      <c r="F451" s="67"/>
      <c r="G451" s="63"/>
      <c r="H451" s="68"/>
      <c r="J451" s="68"/>
      <c r="N451" s="68"/>
      <c r="O451" s="63"/>
      <c r="V451" s="63"/>
      <c r="W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c r="AW451" s="63"/>
      <c r="AX451" s="63"/>
      <c r="AY451" s="63"/>
      <c r="AZ451" s="63"/>
      <c r="BA451" s="63"/>
      <c r="BB451" s="63"/>
      <c r="BC451" s="63"/>
    </row>
    <row r="452" spans="1:55" x14ac:dyDescent="0.25">
      <c r="A452" s="63"/>
      <c r="B452" s="64"/>
      <c r="C452" s="63"/>
      <c r="D452" s="63"/>
      <c r="E452" s="63"/>
      <c r="F452" s="67"/>
      <c r="G452" s="63"/>
      <c r="H452" s="68"/>
      <c r="J452" s="68"/>
      <c r="N452" s="68"/>
      <c r="O452" s="63"/>
      <c r="V452" s="63"/>
      <c r="W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c r="AW452" s="63"/>
      <c r="AX452" s="63"/>
      <c r="AY452" s="63"/>
      <c r="AZ452" s="63"/>
      <c r="BA452" s="63"/>
      <c r="BB452" s="63"/>
      <c r="BC452" s="63"/>
    </row>
    <row r="453" spans="1:55" x14ac:dyDescent="0.25">
      <c r="A453" s="63"/>
      <c r="B453" s="64"/>
      <c r="C453" s="63"/>
      <c r="D453" s="63"/>
      <c r="E453" s="63"/>
      <c r="F453" s="67"/>
      <c r="G453" s="63"/>
      <c r="H453" s="68"/>
      <c r="J453" s="68"/>
      <c r="N453" s="68"/>
      <c r="O453" s="63"/>
      <c r="V453" s="63"/>
      <c r="W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c r="AW453" s="63"/>
      <c r="AX453" s="63"/>
      <c r="AY453" s="63"/>
      <c r="AZ453" s="63"/>
      <c r="BA453" s="63"/>
      <c r="BB453" s="63"/>
      <c r="BC453" s="63"/>
    </row>
    <row r="454" spans="1:55" x14ac:dyDescent="0.25">
      <c r="A454" s="63"/>
      <c r="B454" s="64"/>
      <c r="C454" s="63"/>
      <c r="D454" s="63"/>
      <c r="E454" s="63"/>
      <c r="F454" s="67"/>
      <c r="G454" s="63"/>
      <c r="H454" s="68"/>
      <c r="J454" s="68"/>
      <c r="N454" s="68"/>
      <c r="O454" s="63"/>
      <c r="V454" s="63"/>
      <c r="W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c r="AW454" s="63"/>
      <c r="AX454" s="63"/>
      <c r="AY454" s="63"/>
      <c r="AZ454" s="63"/>
      <c r="BA454" s="63"/>
      <c r="BB454" s="63"/>
      <c r="BC454" s="63"/>
    </row>
    <row r="455" spans="1:55" x14ac:dyDescent="0.25">
      <c r="A455" s="63"/>
      <c r="B455" s="64"/>
      <c r="C455" s="63"/>
      <c r="D455" s="63"/>
      <c r="E455" s="63"/>
      <c r="F455" s="67"/>
      <c r="G455" s="63"/>
      <c r="H455" s="68"/>
      <c r="J455" s="68"/>
      <c r="N455" s="68"/>
      <c r="O455" s="63"/>
      <c r="V455" s="63"/>
      <c r="W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c r="AW455" s="63"/>
      <c r="AX455" s="63"/>
      <c r="AY455" s="63"/>
      <c r="AZ455" s="63"/>
      <c r="BA455" s="63"/>
      <c r="BB455" s="63"/>
      <c r="BC455" s="63"/>
    </row>
    <row r="456" spans="1:55" x14ac:dyDescent="0.25">
      <c r="A456" s="63"/>
      <c r="B456" s="64"/>
      <c r="C456" s="63"/>
      <c r="D456" s="63"/>
      <c r="E456" s="63"/>
      <c r="F456" s="67"/>
      <c r="G456" s="63"/>
      <c r="H456" s="68"/>
      <c r="J456" s="68"/>
      <c r="N456" s="68"/>
      <c r="O456" s="63"/>
      <c r="V456" s="63"/>
      <c r="W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c r="AW456" s="63"/>
      <c r="AX456" s="63"/>
      <c r="AY456" s="63"/>
      <c r="AZ456" s="63"/>
      <c r="BA456" s="63"/>
      <c r="BB456" s="63"/>
      <c r="BC456" s="63"/>
    </row>
    <row r="457" spans="1:55" x14ac:dyDescent="0.25">
      <c r="A457" s="63"/>
      <c r="B457" s="64"/>
      <c r="C457" s="63"/>
      <c r="D457" s="63"/>
      <c r="E457" s="63"/>
      <c r="F457" s="67"/>
      <c r="G457" s="63"/>
      <c r="H457" s="68"/>
      <c r="J457" s="68"/>
      <c r="N457" s="68"/>
      <c r="O457" s="63"/>
      <c r="V457" s="63"/>
      <c r="W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c r="AW457" s="63"/>
      <c r="AX457" s="63"/>
      <c r="AY457" s="63"/>
      <c r="AZ457" s="63"/>
      <c r="BA457" s="63"/>
      <c r="BB457" s="63"/>
      <c r="BC457" s="63"/>
    </row>
    <row r="458" spans="1:55" x14ac:dyDescent="0.25">
      <c r="A458" s="63"/>
      <c r="B458" s="64"/>
      <c r="C458" s="63"/>
      <c r="D458" s="63"/>
      <c r="E458" s="63"/>
      <c r="F458" s="67"/>
      <c r="G458" s="63"/>
      <c r="H458" s="68"/>
      <c r="J458" s="68"/>
      <c r="N458" s="68"/>
      <c r="O458" s="63"/>
      <c r="V458" s="63"/>
      <c r="W458" s="63"/>
      <c r="AA458" s="63"/>
      <c r="AB458" s="63"/>
      <c r="AC458" s="63"/>
      <c r="AD458" s="63"/>
      <c r="AE458" s="63"/>
      <c r="AF458" s="63"/>
      <c r="AG458" s="63"/>
      <c r="AH458" s="63"/>
      <c r="AI458" s="63"/>
      <c r="AJ458" s="63"/>
      <c r="AK458" s="63"/>
      <c r="AL458" s="63"/>
      <c r="AM458" s="63"/>
      <c r="AN458" s="63"/>
      <c r="AO458" s="63"/>
      <c r="AP458" s="63"/>
      <c r="AQ458" s="63"/>
      <c r="AR458" s="63"/>
      <c r="AS458" s="63"/>
      <c r="AT458" s="63"/>
      <c r="AU458" s="63"/>
      <c r="AV458" s="63"/>
      <c r="AW458" s="63"/>
      <c r="AX458" s="63"/>
      <c r="AY458" s="63"/>
      <c r="AZ458" s="63"/>
      <c r="BA458" s="63"/>
      <c r="BB458" s="63"/>
      <c r="BC458" s="63"/>
    </row>
    <row r="459" spans="1:55" x14ac:dyDescent="0.25">
      <c r="A459" s="63"/>
      <c r="B459" s="64"/>
      <c r="C459" s="63"/>
      <c r="D459" s="63"/>
      <c r="E459" s="63"/>
      <c r="F459" s="67"/>
      <c r="G459" s="63"/>
      <c r="H459" s="68"/>
      <c r="J459" s="68"/>
      <c r="N459" s="68"/>
      <c r="O459" s="63"/>
      <c r="V459" s="63"/>
      <c r="W459" s="63"/>
      <c r="AA459" s="63"/>
      <c r="AB459" s="63"/>
      <c r="AC459" s="63"/>
      <c r="AD459" s="63"/>
      <c r="AE459" s="63"/>
      <c r="AF459" s="63"/>
      <c r="AG459" s="63"/>
      <c r="AH459" s="63"/>
      <c r="AI459" s="63"/>
      <c r="AJ459" s="63"/>
      <c r="AK459" s="63"/>
      <c r="AL459" s="63"/>
      <c r="AM459" s="63"/>
      <c r="AN459" s="63"/>
      <c r="AO459" s="63"/>
      <c r="AP459" s="63"/>
      <c r="AQ459" s="63"/>
      <c r="AR459" s="63"/>
      <c r="AS459" s="63"/>
      <c r="AT459" s="63"/>
      <c r="AU459" s="63"/>
      <c r="AV459" s="63"/>
      <c r="AW459" s="63"/>
      <c r="AX459" s="63"/>
      <c r="AY459" s="63"/>
      <c r="AZ459" s="63"/>
      <c r="BA459" s="63"/>
      <c r="BB459" s="63"/>
      <c r="BC459" s="63"/>
    </row>
    <row r="460" spans="1:55" x14ac:dyDescent="0.25">
      <c r="A460" s="63"/>
      <c r="B460" s="64"/>
      <c r="C460" s="63"/>
      <c r="D460" s="63"/>
      <c r="E460" s="63"/>
      <c r="F460" s="67"/>
      <c r="G460" s="63"/>
      <c r="H460" s="68"/>
      <c r="J460" s="68"/>
      <c r="N460" s="68"/>
      <c r="O460" s="63"/>
      <c r="V460" s="63"/>
      <c r="W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c r="AW460" s="63"/>
      <c r="AX460" s="63"/>
      <c r="AY460" s="63"/>
      <c r="AZ460" s="63"/>
      <c r="BA460" s="63"/>
      <c r="BB460" s="63"/>
      <c r="BC460" s="63"/>
    </row>
    <row r="461" spans="1:55" x14ac:dyDescent="0.25">
      <c r="A461" s="63"/>
      <c r="B461" s="64"/>
      <c r="C461" s="63"/>
      <c r="D461" s="63"/>
      <c r="E461" s="63"/>
      <c r="F461" s="67"/>
      <c r="G461" s="63"/>
      <c r="H461" s="68"/>
      <c r="J461" s="68"/>
      <c r="N461" s="68"/>
      <c r="O461" s="63"/>
      <c r="V461" s="63"/>
      <c r="W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c r="AW461" s="63"/>
      <c r="AX461" s="63"/>
      <c r="AY461" s="63"/>
      <c r="AZ461" s="63"/>
      <c r="BA461" s="63"/>
      <c r="BB461" s="63"/>
      <c r="BC461" s="63"/>
    </row>
    <row r="462" spans="1:55" x14ac:dyDescent="0.25">
      <c r="A462" s="63"/>
      <c r="B462" s="64"/>
      <c r="C462" s="63"/>
      <c r="D462" s="63"/>
      <c r="E462" s="63"/>
      <c r="F462" s="67"/>
      <c r="G462" s="63"/>
      <c r="H462" s="68"/>
      <c r="J462" s="68"/>
      <c r="N462" s="68"/>
      <c r="O462" s="63"/>
      <c r="V462" s="63"/>
      <c r="W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c r="AX462" s="63"/>
      <c r="AY462" s="63"/>
      <c r="AZ462" s="63"/>
      <c r="BA462" s="63"/>
      <c r="BB462" s="63"/>
      <c r="BC462" s="63"/>
    </row>
    <row r="463" spans="1:55" x14ac:dyDescent="0.25">
      <c r="A463" s="63"/>
      <c r="B463" s="64"/>
      <c r="C463" s="63"/>
      <c r="D463" s="63"/>
      <c r="E463" s="63"/>
      <c r="F463" s="67"/>
      <c r="G463" s="63"/>
      <c r="H463" s="68"/>
      <c r="J463" s="68"/>
      <c r="N463" s="68"/>
      <c r="O463" s="63"/>
      <c r="V463" s="63"/>
      <c r="W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c r="AW463" s="63"/>
      <c r="AX463" s="63"/>
      <c r="AY463" s="63"/>
      <c r="AZ463" s="63"/>
      <c r="BA463" s="63"/>
      <c r="BB463" s="63"/>
      <c r="BC463" s="63"/>
    </row>
    <row r="464" spans="1:55" x14ac:dyDescent="0.25">
      <c r="A464" s="63"/>
      <c r="B464" s="64"/>
      <c r="C464" s="63"/>
      <c r="D464" s="63"/>
      <c r="E464" s="63"/>
      <c r="F464" s="67"/>
      <c r="G464" s="63"/>
      <c r="H464" s="68"/>
      <c r="J464" s="68"/>
      <c r="N464" s="68"/>
      <c r="O464" s="63"/>
      <c r="V464" s="63"/>
      <c r="W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c r="AX464" s="63"/>
      <c r="AY464" s="63"/>
      <c r="AZ464" s="63"/>
      <c r="BA464" s="63"/>
      <c r="BB464" s="63"/>
      <c r="BC464" s="63"/>
    </row>
    <row r="465" spans="1:55" x14ac:dyDescent="0.25">
      <c r="A465" s="63"/>
      <c r="B465" s="64"/>
      <c r="C465" s="63"/>
      <c r="D465" s="63"/>
      <c r="E465" s="63"/>
      <c r="F465" s="67"/>
      <c r="G465" s="63"/>
      <c r="H465" s="68"/>
      <c r="J465" s="68"/>
      <c r="N465" s="68"/>
      <c r="O465" s="63"/>
      <c r="V465" s="63"/>
      <c r="W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c r="AX465" s="63"/>
      <c r="AY465" s="63"/>
      <c r="AZ465" s="63"/>
      <c r="BA465" s="63"/>
      <c r="BB465" s="63"/>
      <c r="BC465" s="63"/>
    </row>
    <row r="466" spans="1:55" x14ac:dyDescent="0.25">
      <c r="A466" s="63"/>
      <c r="B466" s="64"/>
      <c r="C466" s="63"/>
      <c r="D466" s="63"/>
      <c r="E466" s="63"/>
      <c r="F466" s="67"/>
      <c r="G466" s="63"/>
      <c r="H466" s="68"/>
      <c r="J466" s="68"/>
      <c r="N466" s="68"/>
      <c r="O466" s="63"/>
      <c r="V466" s="63"/>
      <c r="W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c r="AX466" s="63"/>
      <c r="AY466" s="63"/>
      <c r="AZ466" s="63"/>
      <c r="BA466" s="63"/>
      <c r="BB466" s="63"/>
      <c r="BC466" s="63"/>
    </row>
    <row r="467" spans="1:55" x14ac:dyDescent="0.25">
      <c r="A467" s="63"/>
      <c r="B467" s="64"/>
      <c r="C467" s="63"/>
      <c r="D467" s="63"/>
      <c r="E467" s="63"/>
      <c r="F467" s="67"/>
      <c r="G467" s="63"/>
      <c r="H467" s="68"/>
      <c r="J467" s="68"/>
      <c r="N467" s="68"/>
      <c r="O467" s="63"/>
      <c r="V467" s="63"/>
      <c r="W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c r="AW467" s="63"/>
      <c r="AX467" s="63"/>
      <c r="AY467" s="63"/>
      <c r="AZ467" s="63"/>
      <c r="BA467" s="63"/>
      <c r="BB467" s="63"/>
      <c r="BC467" s="63"/>
    </row>
    <row r="468" spans="1:55" x14ac:dyDescent="0.25">
      <c r="A468" s="63"/>
      <c r="B468" s="64"/>
      <c r="C468" s="63"/>
      <c r="D468" s="63"/>
      <c r="E468" s="63"/>
      <c r="F468" s="67"/>
      <c r="G468" s="63"/>
      <c r="H468" s="68"/>
      <c r="J468" s="68"/>
      <c r="N468" s="68"/>
      <c r="O468" s="63"/>
      <c r="V468" s="63"/>
      <c r="W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c r="AW468" s="63"/>
      <c r="AX468" s="63"/>
      <c r="AY468" s="63"/>
      <c r="AZ468" s="63"/>
      <c r="BA468" s="63"/>
      <c r="BB468" s="63"/>
      <c r="BC468" s="63"/>
    </row>
    <row r="469" spans="1:55" x14ac:dyDescent="0.25">
      <c r="A469" s="63"/>
      <c r="B469" s="64"/>
      <c r="C469" s="63"/>
      <c r="D469" s="63"/>
      <c r="E469" s="63"/>
      <c r="F469" s="67"/>
      <c r="G469" s="63"/>
      <c r="H469" s="68"/>
      <c r="J469" s="68"/>
      <c r="N469" s="68"/>
      <c r="O469" s="63"/>
      <c r="V469" s="63"/>
      <c r="W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c r="AX469" s="63"/>
      <c r="AY469" s="63"/>
      <c r="AZ469" s="63"/>
      <c r="BA469" s="63"/>
      <c r="BB469" s="63"/>
      <c r="BC469" s="63"/>
    </row>
    <row r="470" spans="1:55" x14ac:dyDescent="0.25">
      <c r="A470" s="63"/>
      <c r="B470" s="64"/>
      <c r="C470" s="63"/>
      <c r="D470" s="63"/>
      <c r="E470" s="63"/>
      <c r="F470" s="67"/>
      <c r="G470" s="63"/>
      <c r="H470" s="68"/>
      <c r="J470" s="68"/>
      <c r="N470" s="68"/>
      <c r="O470" s="63"/>
      <c r="V470" s="63"/>
      <c r="W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c r="AW470" s="63"/>
      <c r="AX470" s="63"/>
      <c r="AY470" s="63"/>
      <c r="AZ470" s="63"/>
      <c r="BA470" s="63"/>
      <c r="BB470" s="63"/>
      <c r="BC470" s="63"/>
    </row>
    <row r="471" spans="1:55" x14ac:dyDescent="0.25">
      <c r="A471" s="63"/>
      <c r="B471" s="64"/>
      <c r="C471" s="63"/>
      <c r="D471" s="63"/>
      <c r="E471" s="63"/>
      <c r="F471" s="67"/>
      <c r="G471" s="63"/>
      <c r="H471" s="68"/>
      <c r="J471" s="68"/>
      <c r="N471" s="68"/>
      <c r="O471" s="63"/>
      <c r="V471" s="63"/>
      <c r="W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c r="AW471" s="63"/>
      <c r="AX471" s="63"/>
      <c r="AY471" s="63"/>
      <c r="AZ471" s="63"/>
      <c r="BA471" s="63"/>
      <c r="BB471" s="63"/>
      <c r="BC471" s="63"/>
    </row>
    <row r="472" spans="1:55" x14ac:dyDescent="0.25">
      <c r="A472" s="63"/>
      <c r="B472" s="64"/>
      <c r="C472" s="63"/>
      <c r="D472" s="63"/>
      <c r="E472" s="63"/>
      <c r="F472" s="67"/>
      <c r="G472" s="63"/>
      <c r="H472" s="68"/>
      <c r="J472" s="68"/>
      <c r="N472" s="68"/>
      <c r="O472" s="63"/>
      <c r="V472" s="63"/>
      <c r="W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c r="AX472" s="63"/>
      <c r="AY472" s="63"/>
      <c r="AZ472" s="63"/>
      <c r="BA472" s="63"/>
      <c r="BB472" s="63"/>
      <c r="BC472" s="63"/>
    </row>
    <row r="473" spans="1:55" x14ac:dyDescent="0.25">
      <c r="A473" s="63"/>
      <c r="B473" s="64"/>
      <c r="C473" s="63"/>
      <c r="D473" s="63"/>
      <c r="E473" s="63"/>
      <c r="F473" s="67"/>
      <c r="G473" s="63"/>
      <c r="H473" s="68"/>
      <c r="J473" s="68"/>
      <c r="N473" s="68"/>
      <c r="O473" s="63"/>
      <c r="V473" s="63"/>
      <c r="W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c r="AW473" s="63"/>
      <c r="AX473" s="63"/>
      <c r="AY473" s="63"/>
      <c r="AZ473" s="63"/>
      <c r="BA473" s="63"/>
      <c r="BB473" s="63"/>
      <c r="BC473" s="63"/>
    </row>
    <row r="474" spans="1:55" x14ac:dyDescent="0.25">
      <c r="A474" s="63"/>
      <c r="B474" s="64"/>
      <c r="C474" s="63"/>
      <c r="D474" s="63"/>
      <c r="E474" s="63"/>
      <c r="F474" s="67"/>
      <c r="G474" s="63"/>
      <c r="H474" s="68"/>
      <c r="J474" s="68"/>
      <c r="N474" s="68"/>
      <c r="O474" s="63"/>
      <c r="V474" s="63"/>
      <c r="W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c r="AW474" s="63"/>
      <c r="AX474" s="63"/>
      <c r="AY474" s="63"/>
      <c r="AZ474" s="63"/>
      <c r="BA474" s="63"/>
      <c r="BB474" s="63"/>
      <c r="BC474" s="63"/>
    </row>
    <row r="475" spans="1:55" x14ac:dyDescent="0.25">
      <c r="A475" s="63"/>
      <c r="B475" s="64"/>
      <c r="C475" s="63"/>
      <c r="D475" s="63"/>
      <c r="E475" s="63"/>
      <c r="F475" s="67"/>
      <c r="G475" s="63"/>
      <c r="H475" s="68"/>
      <c r="J475" s="68"/>
      <c r="N475" s="68"/>
      <c r="O475" s="63"/>
      <c r="V475" s="63"/>
      <c r="W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c r="AX475" s="63"/>
      <c r="AY475" s="63"/>
      <c r="AZ475" s="63"/>
      <c r="BA475" s="63"/>
      <c r="BB475" s="63"/>
      <c r="BC475" s="63"/>
    </row>
    <row r="476" spans="1:55" x14ac:dyDescent="0.25">
      <c r="A476" s="63"/>
      <c r="B476" s="64"/>
      <c r="C476" s="63"/>
      <c r="D476" s="63"/>
      <c r="E476" s="63"/>
      <c r="F476" s="67"/>
      <c r="G476" s="63"/>
      <c r="H476" s="68"/>
      <c r="J476" s="68"/>
      <c r="N476" s="68"/>
      <c r="O476" s="63"/>
      <c r="V476" s="63"/>
      <c r="W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c r="AX476" s="63"/>
      <c r="AY476" s="63"/>
      <c r="AZ476" s="63"/>
      <c r="BA476" s="63"/>
      <c r="BB476" s="63"/>
      <c r="BC476" s="63"/>
    </row>
    <row r="477" spans="1:55" x14ac:dyDescent="0.25">
      <c r="A477" s="63"/>
      <c r="B477" s="64"/>
      <c r="C477" s="63"/>
      <c r="D477" s="63"/>
      <c r="E477" s="63"/>
      <c r="F477" s="67"/>
      <c r="G477" s="63"/>
      <c r="H477" s="68"/>
      <c r="J477" s="68"/>
      <c r="N477" s="68"/>
      <c r="O477" s="63"/>
      <c r="V477" s="63"/>
      <c r="W477" s="63"/>
      <c r="AA477" s="63"/>
      <c r="AB477" s="63"/>
      <c r="AC477" s="63"/>
      <c r="AD477" s="63"/>
      <c r="AE477" s="63"/>
      <c r="AF477" s="63"/>
      <c r="AG477" s="63"/>
      <c r="AH477" s="63"/>
      <c r="AI477" s="63"/>
      <c r="AJ477" s="63"/>
      <c r="AK477" s="63"/>
      <c r="AL477" s="63"/>
      <c r="AM477" s="63"/>
      <c r="AN477" s="63"/>
      <c r="AO477" s="63"/>
      <c r="AP477" s="63"/>
      <c r="AQ477" s="63"/>
      <c r="AR477" s="63"/>
      <c r="AS477" s="63"/>
      <c r="AT477" s="63"/>
      <c r="AU477" s="63"/>
      <c r="AV477" s="63"/>
      <c r="AW477" s="63"/>
      <c r="AX477" s="63"/>
      <c r="AY477" s="63"/>
      <c r="AZ477" s="63"/>
      <c r="BA477" s="63"/>
      <c r="BB477" s="63"/>
      <c r="BC477" s="63"/>
    </row>
    <row r="478" spans="1:55" x14ac:dyDescent="0.25">
      <c r="A478" s="63"/>
      <c r="B478" s="64"/>
      <c r="C478" s="63"/>
      <c r="D478" s="63"/>
      <c r="E478" s="63"/>
      <c r="F478" s="67"/>
      <c r="G478" s="63"/>
      <c r="H478" s="68"/>
      <c r="J478" s="68"/>
      <c r="N478" s="68"/>
      <c r="O478" s="63"/>
      <c r="V478" s="63"/>
      <c r="W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c r="AX478" s="63"/>
      <c r="AY478" s="63"/>
      <c r="AZ478" s="63"/>
      <c r="BA478" s="63"/>
      <c r="BB478" s="63"/>
      <c r="BC478" s="63"/>
    </row>
    <row r="479" spans="1:55" x14ac:dyDescent="0.25">
      <c r="A479" s="63"/>
      <c r="B479" s="64"/>
      <c r="C479" s="63"/>
      <c r="D479" s="63"/>
      <c r="E479" s="63"/>
      <c r="F479" s="67"/>
      <c r="G479" s="63"/>
      <c r="H479" s="68"/>
      <c r="J479" s="68"/>
      <c r="N479" s="68"/>
      <c r="O479" s="63"/>
      <c r="V479" s="63"/>
      <c r="W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c r="AW479" s="63"/>
      <c r="AX479" s="63"/>
      <c r="AY479" s="63"/>
      <c r="AZ479" s="63"/>
      <c r="BA479" s="63"/>
      <c r="BB479" s="63"/>
      <c r="BC479" s="63"/>
    </row>
    <row r="480" spans="1:55" x14ac:dyDescent="0.25">
      <c r="A480" s="63"/>
      <c r="B480" s="64"/>
      <c r="C480" s="63"/>
      <c r="D480" s="63"/>
      <c r="E480" s="63"/>
      <c r="F480" s="67"/>
      <c r="G480" s="63"/>
      <c r="H480" s="68"/>
      <c r="J480" s="68"/>
      <c r="N480" s="68"/>
      <c r="O480" s="63"/>
      <c r="V480" s="63"/>
      <c r="W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c r="AW480" s="63"/>
      <c r="AX480" s="63"/>
      <c r="AY480" s="63"/>
      <c r="AZ480" s="63"/>
      <c r="BA480" s="63"/>
      <c r="BB480" s="63"/>
      <c r="BC480" s="63"/>
    </row>
    <row r="481" spans="1:55" x14ac:dyDescent="0.25">
      <c r="A481" s="63"/>
      <c r="B481" s="64"/>
      <c r="C481" s="63"/>
      <c r="D481" s="63"/>
      <c r="E481" s="63"/>
      <c r="F481" s="67"/>
      <c r="G481" s="63"/>
      <c r="H481" s="68"/>
      <c r="J481" s="68"/>
      <c r="N481" s="68"/>
      <c r="O481" s="63"/>
      <c r="V481" s="63"/>
      <c r="W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c r="AW481" s="63"/>
      <c r="AX481" s="63"/>
      <c r="AY481" s="63"/>
      <c r="AZ481" s="63"/>
      <c r="BA481" s="63"/>
      <c r="BB481" s="63"/>
      <c r="BC481" s="63"/>
    </row>
    <row r="482" spans="1:55" x14ac:dyDescent="0.25">
      <c r="A482" s="63"/>
      <c r="B482" s="64"/>
      <c r="C482" s="63"/>
      <c r="D482" s="63"/>
      <c r="E482" s="63"/>
      <c r="F482" s="67"/>
      <c r="G482" s="63"/>
      <c r="H482" s="68"/>
      <c r="J482" s="68"/>
      <c r="N482" s="68"/>
      <c r="O482" s="63"/>
      <c r="V482" s="63"/>
      <c r="W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c r="AW482" s="63"/>
      <c r="AX482" s="63"/>
      <c r="AY482" s="63"/>
      <c r="AZ482" s="63"/>
      <c r="BA482" s="63"/>
      <c r="BB482" s="63"/>
      <c r="BC482" s="63"/>
    </row>
    <row r="483" spans="1:55" x14ac:dyDescent="0.25">
      <c r="A483" s="63"/>
      <c r="B483" s="64"/>
      <c r="C483" s="63"/>
      <c r="D483" s="63"/>
      <c r="E483" s="63"/>
      <c r="F483" s="67"/>
      <c r="G483" s="63"/>
      <c r="H483" s="68"/>
      <c r="J483" s="68"/>
      <c r="N483" s="68"/>
      <c r="O483" s="63"/>
      <c r="V483" s="63"/>
      <c r="W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c r="AW483" s="63"/>
      <c r="AX483" s="63"/>
      <c r="AY483" s="63"/>
      <c r="AZ483" s="63"/>
      <c r="BA483" s="63"/>
      <c r="BB483" s="63"/>
      <c r="BC483" s="63"/>
    </row>
    <row r="484" spans="1:55" x14ac:dyDescent="0.25">
      <c r="A484" s="63"/>
      <c r="B484" s="64"/>
      <c r="C484" s="63"/>
      <c r="D484" s="63"/>
      <c r="E484" s="63"/>
      <c r="F484" s="67"/>
      <c r="G484" s="63"/>
      <c r="H484" s="68"/>
      <c r="J484" s="68"/>
      <c r="N484" s="68"/>
      <c r="O484" s="63"/>
      <c r="V484" s="63"/>
      <c r="W484" s="63"/>
      <c r="AA484" s="63"/>
      <c r="AB484" s="63"/>
      <c r="AC484" s="63"/>
      <c r="AD484" s="63"/>
      <c r="AE484" s="63"/>
      <c r="AF484" s="63"/>
      <c r="AG484" s="63"/>
      <c r="AH484" s="63"/>
      <c r="AI484" s="63"/>
      <c r="AJ484" s="63"/>
      <c r="AK484" s="63"/>
      <c r="AL484" s="63"/>
      <c r="AM484" s="63"/>
      <c r="AN484" s="63"/>
      <c r="AO484" s="63"/>
      <c r="AP484" s="63"/>
      <c r="AQ484" s="63"/>
      <c r="AR484" s="63"/>
      <c r="AS484" s="63"/>
      <c r="AT484" s="63"/>
      <c r="AU484" s="63"/>
      <c r="AV484" s="63"/>
      <c r="AW484" s="63"/>
      <c r="AX484" s="63"/>
      <c r="AY484" s="63"/>
      <c r="AZ484" s="63"/>
      <c r="BA484" s="63"/>
      <c r="BB484" s="63"/>
      <c r="BC484" s="63"/>
    </row>
    <row r="485" spans="1:55" x14ac:dyDescent="0.25">
      <c r="A485" s="63"/>
      <c r="B485" s="64"/>
      <c r="C485" s="63"/>
      <c r="D485" s="63"/>
      <c r="E485" s="63"/>
      <c r="F485" s="67"/>
      <c r="G485" s="63"/>
      <c r="H485" s="68"/>
      <c r="J485" s="68"/>
      <c r="N485" s="68"/>
      <c r="O485" s="63"/>
      <c r="V485" s="63"/>
      <c r="W485" s="63"/>
      <c r="AA485" s="63"/>
      <c r="AB485" s="63"/>
      <c r="AC485" s="63"/>
      <c r="AD485" s="63"/>
      <c r="AE485" s="63"/>
      <c r="AF485" s="63"/>
      <c r="AG485" s="63"/>
      <c r="AH485" s="63"/>
      <c r="AI485" s="63"/>
      <c r="AJ485" s="63"/>
      <c r="AK485" s="63"/>
      <c r="AL485" s="63"/>
      <c r="AM485" s="63"/>
      <c r="AN485" s="63"/>
      <c r="AO485" s="63"/>
      <c r="AP485" s="63"/>
      <c r="AQ485" s="63"/>
      <c r="AR485" s="63"/>
      <c r="AS485" s="63"/>
      <c r="AT485" s="63"/>
      <c r="AU485" s="63"/>
      <c r="AV485" s="63"/>
      <c r="AW485" s="63"/>
      <c r="AX485" s="63"/>
      <c r="AY485" s="63"/>
      <c r="AZ485" s="63"/>
      <c r="BA485" s="63"/>
      <c r="BB485" s="63"/>
      <c r="BC485" s="63"/>
    </row>
    <row r="486" spans="1:55" x14ac:dyDescent="0.25">
      <c r="A486" s="63"/>
      <c r="B486" s="64"/>
      <c r="C486" s="63"/>
      <c r="D486" s="63"/>
      <c r="E486" s="63"/>
      <c r="F486" s="67"/>
      <c r="G486" s="63"/>
      <c r="H486" s="68"/>
      <c r="J486" s="68"/>
      <c r="N486" s="68"/>
      <c r="O486" s="63"/>
      <c r="V486" s="63"/>
      <c r="W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c r="AW486" s="63"/>
      <c r="AX486" s="63"/>
      <c r="AY486" s="63"/>
      <c r="AZ486" s="63"/>
      <c r="BA486" s="63"/>
      <c r="BB486" s="63"/>
      <c r="BC486" s="63"/>
    </row>
    <row r="487" spans="1:55" x14ac:dyDescent="0.25">
      <c r="A487" s="63"/>
      <c r="B487" s="64"/>
      <c r="C487" s="63"/>
      <c r="D487" s="63"/>
      <c r="E487" s="63"/>
      <c r="F487" s="67"/>
      <c r="G487" s="63"/>
      <c r="H487" s="68"/>
      <c r="J487" s="68"/>
      <c r="N487" s="68"/>
      <c r="O487" s="63"/>
      <c r="V487" s="63"/>
      <c r="W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c r="AW487" s="63"/>
      <c r="AX487" s="63"/>
      <c r="AY487" s="63"/>
      <c r="AZ487" s="63"/>
      <c r="BA487" s="63"/>
      <c r="BB487" s="63"/>
      <c r="BC487" s="63"/>
    </row>
    <row r="488" spans="1:55" x14ac:dyDescent="0.25">
      <c r="A488" s="63"/>
      <c r="B488" s="64"/>
      <c r="C488" s="63"/>
      <c r="D488" s="63"/>
      <c r="E488" s="63"/>
      <c r="F488" s="67"/>
      <c r="G488" s="63"/>
      <c r="H488" s="68"/>
      <c r="J488" s="68"/>
      <c r="N488" s="68"/>
      <c r="O488" s="63"/>
      <c r="V488" s="63"/>
      <c r="W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c r="AW488" s="63"/>
      <c r="AX488" s="63"/>
      <c r="AY488" s="63"/>
      <c r="AZ488" s="63"/>
      <c r="BA488" s="63"/>
      <c r="BB488" s="63"/>
      <c r="BC488" s="63"/>
    </row>
    <row r="489" spans="1:55" x14ac:dyDescent="0.25">
      <c r="A489" s="63"/>
      <c r="B489" s="64"/>
      <c r="C489" s="63"/>
      <c r="D489" s="63"/>
      <c r="E489" s="63"/>
      <c r="F489" s="67"/>
      <c r="G489" s="63"/>
      <c r="H489" s="68"/>
      <c r="J489" s="68"/>
      <c r="N489" s="68"/>
      <c r="O489" s="63"/>
      <c r="V489" s="63"/>
      <c r="W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c r="AW489" s="63"/>
      <c r="AX489" s="63"/>
      <c r="AY489" s="63"/>
      <c r="AZ489" s="63"/>
      <c r="BA489" s="63"/>
      <c r="BB489" s="63"/>
      <c r="BC489" s="63"/>
    </row>
    <row r="490" spans="1:55" x14ac:dyDescent="0.25">
      <c r="A490" s="63"/>
      <c r="B490" s="64"/>
      <c r="C490" s="63"/>
      <c r="D490" s="63"/>
      <c r="E490" s="63"/>
      <c r="F490" s="67"/>
      <c r="G490" s="63"/>
      <c r="H490" s="68"/>
      <c r="J490" s="68"/>
      <c r="N490" s="68"/>
      <c r="O490" s="63"/>
      <c r="V490" s="63"/>
      <c r="W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c r="AX490" s="63"/>
      <c r="AY490" s="63"/>
      <c r="AZ490" s="63"/>
      <c r="BA490" s="63"/>
      <c r="BB490" s="63"/>
      <c r="BC490" s="63"/>
    </row>
    <row r="491" spans="1:55" x14ac:dyDescent="0.25">
      <c r="A491" s="63"/>
      <c r="B491" s="64"/>
      <c r="C491" s="63"/>
      <c r="D491" s="63"/>
      <c r="E491" s="63"/>
      <c r="F491" s="67"/>
      <c r="G491" s="63"/>
      <c r="H491" s="68"/>
      <c r="J491" s="68"/>
      <c r="N491" s="68"/>
      <c r="O491" s="63"/>
      <c r="V491" s="63"/>
      <c r="W491" s="63"/>
      <c r="AA491" s="63"/>
      <c r="AB491" s="63"/>
      <c r="AC491" s="63"/>
      <c r="AD491" s="63"/>
      <c r="AE491" s="63"/>
      <c r="AF491" s="63"/>
      <c r="AG491" s="63"/>
      <c r="AH491" s="63"/>
      <c r="AI491" s="63"/>
      <c r="AJ491" s="63"/>
      <c r="AK491" s="63"/>
      <c r="AL491" s="63"/>
      <c r="AM491" s="63"/>
      <c r="AN491" s="63"/>
      <c r="AO491" s="63"/>
      <c r="AP491" s="63"/>
      <c r="AQ491" s="63"/>
      <c r="AR491" s="63"/>
      <c r="AS491" s="63"/>
      <c r="AT491" s="63"/>
      <c r="AU491" s="63"/>
      <c r="AV491" s="63"/>
      <c r="AW491" s="63"/>
      <c r="AX491" s="63"/>
      <c r="AY491" s="63"/>
      <c r="AZ491" s="63"/>
      <c r="BA491" s="63"/>
      <c r="BB491" s="63"/>
      <c r="BC491" s="63"/>
    </row>
    <row r="492" spans="1:55" x14ac:dyDescent="0.25">
      <c r="A492" s="63"/>
      <c r="B492" s="64"/>
      <c r="C492" s="63"/>
      <c r="D492" s="63"/>
      <c r="E492" s="63"/>
      <c r="F492" s="67"/>
      <c r="G492" s="63"/>
      <c r="H492" s="68"/>
      <c r="J492" s="68"/>
      <c r="N492" s="68"/>
      <c r="O492" s="63"/>
      <c r="V492" s="63"/>
      <c r="W492" s="63"/>
      <c r="AA492" s="63"/>
      <c r="AB492" s="63"/>
      <c r="AC492" s="63"/>
      <c r="AD492" s="63"/>
      <c r="AE492" s="63"/>
      <c r="AF492" s="63"/>
      <c r="AG492" s="63"/>
      <c r="AH492" s="63"/>
      <c r="AI492" s="63"/>
      <c r="AJ492" s="63"/>
      <c r="AK492" s="63"/>
      <c r="AL492" s="63"/>
      <c r="AM492" s="63"/>
      <c r="AN492" s="63"/>
      <c r="AO492" s="63"/>
      <c r="AP492" s="63"/>
      <c r="AQ492" s="63"/>
      <c r="AR492" s="63"/>
      <c r="AS492" s="63"/>
      <c r="AT492" s="63"/>
      <c r="AU492" s="63"/>
      <c r="AV492" s="63"/>
      <c r="AW492" s="63"/>
      <c r="AX492" s="63"/>
      <c r="AY492" s="63"/>
      <c r="AZ492" s="63"/>
      <c r="BA492" s="63"/>
      <c r="BB492" s="63"/>
      <c r="BC492" s="63"/>
    </row>
    <row r="493" spans="1:55" x14ac:dyDescent="0.25">
      <c r="A493" s="63"/>
      <c r="B493" s="64"/>
      <c r="C493" s="63"/>
      <c r="D493" s="63"/>
      <c r="E493" s="63"/>
      <c r="F493" s="67"/>
      <c r="G493" s="63"/>
      <c r="H493" s="68"/>
      <c r="J493" s="68"/>
      <c r="N493" s="68"/>
      <c r="O493" s="63"/>
      <c r="V493" s="63"/>
      <c r="W493" s="63"/>
      <c r="AA493" s="63"/>
      <c r="AB493" s="63"/>
      <c r="AC493" s="63"/>
      <c r="AD493" s="63"/>
      <c r="AE493" s="63"/>
      <c r="AF493" s="63"/>
      <c r="AG493" s="63"/>
      <c r="AH493" s="63"/>
      <c r="AI493" s="63"/>
      <c r="AJ493" s="63"/>
      <c r="AK493" s="63"/>
      <c r="AL493" s="63"/>
      <c r="AM493" s="63"/>
      <c r="AN493" s="63"/>
      <c r="AO493" s="63"/>
      <c r="AP493" s="63"/>
      <c r="AQ493" s="63"/>
      <c r="AR493" s="63"/>
      <c r="AS493" s="63"/>
      <c r="AT493" s="63"/>
      <c r="AU493" s="63"/>
      <c r="AV493" s="63"/>
      <c r="AW493" s="63"/>
      <c r="AX493" s="63"/>
      <c r="AY493" s="63"/>
      <c r="AZ493" s="63"/>
      <c r="BA493" s="63"/>
      <c r="BB493" s="63"/>
      <c r="BC493" s="63"/>
    </row>
    <row r="494" spans="1:55" x14ac:dyDescent="0.25">
      <c r="A494" s="63"/>
      <c r="B494" s="64"/>
      <c r="C494" s="63"/>
      <c r="D494" s="63"/>
      <c r="E494" s="63"/>
      <c r="F494" s="67"/>
      <c r="G494" s="63"/>
      <c r="H494" s="68"/>
      <c r="J494" s="68"/>
      <c r="N494" s="68"/>
      <c r="O494" s="63"/>
      <c r="V494" s="63"/>
      <c r="W494" s="63"/>
      <c r="AA494" s="63"/>
      <c r="AB494" s="63"/>
      <c r="AC494" s="63"/>
      <c r="AD494" s="63"/>
      <c r="AE494" s="63"/>
      <c r="AF494" s="63"/>
      <c r="AG494" s="63"/>
      <c r="AH494" s="63"/>
      <c r="AI494" s="63"/>
      <c r="AJ494" s="63"/>
      <c r="AK494" s="63"/>
      <c r="AL494" s="63"/>
      <c r="AM494" s="63"/>
      <c r="AN494" s="63"/>
      <c r="AO494" s="63"/>
      <c r="AP494" s="63"/>
      <c r="AQ494" s="63"/>
      <c r="AR494" s="63"/>
      <c r="AS494" s="63"/>
      <c r="AT494" s="63"/>
      <c r="AU494" s="63"/>
      <c r="AV494" s="63"/>
      <c r="AW494" s="63"/>
      <c r="AX494" s="63"/>
      <c r="AY494" s="63"/>
      <c r="AZ494" s="63"/>
      <c r="BA494" s="63"/>
      <c r="BB494" s="63"/>
      <c r="BC494" s="63"/>
    </row>
    <row r="495" spans="1:55" x14ac:dyDescent="0.25">
      <c r="A495" s="63"/>
      <c r="B495" s="64"/>
      <c r="C495" s="63"/>
      <c r="D495" s="63"/>
      <c r="E495" s="63"/>
      <c r="F495" s="67"/>
      <c r="G495" s="63"/>
      <c r="H495" s="68"/>
      <c r="J495" s="68"/>
      <c r="N495" s="68"/>
      <c r="O495" s="63"/>
      <c r="V495" s="63"/>
      <c r="W495" s="63"/>
      <c r="AA495" s="63"/>
      <c r="AB495" s="63"/>
      <c r="AC495" s="63"/>
      <c r="AD495" s="63"/>
      <c r="AE495" s="63"/>
      <c r="AF495" s="63"/>
      <c r="AG495" s="63"/>
      <c r="AH495" s="63"/>
      <c r="AI495" s="63"/>
      <c r="AJ495" s="63"/>
      <c r="AK495" s="63"/>
      <c r="AL495" s="63"/>
      <c r="AM495" s="63"/>
      <c r="AN495" s="63"/>
      <c r="AO495" s="63"/>
      <c r="AP495" s="63"/>
      <c r="AQ495" s="63"/>
      <c r="AR495" s="63"/>
      <c r="AS495" s="63"/>
      <c r="AT495" s="63"/>
      <c r="AU495" s="63"/>
      <c r="AV495" s="63"/>
      <c r="AW495" s="63"/>
      <c r="AX495" s="63"/>
      <c r="AY495" s="63"/>
      <c r="AZ495" s="63"/>
      <c r="BA495" s="63"/>
      <c r="BB495" s="63"/>
      <c r="BC495" s="63"/>
    </row>
    <row r="496" spans="1:55" x14ac:dyDescent="0.25">
      <c r="A496" s="63"/>
      <c r="B496" s="64"/>
      <c r="C496" s="63"/>
      <c r="D496" s="63"/>
      <c r="E496" s="63"/>
      <c r="F496" s="67"/>
      <c r="G496" s="63"/>
      <c r="H496" s="68"/>
      <c r="J496" s="68"/>
      <c r="N496" s="68"/>
      <c r="O496" s="63"/>
      <c r="V496" s="63"/>
      <c r="W496" s="63"/>
      <c r="AA496" s="63"/>
      <c r="AB496" s="63"/>
      <c r="AC496" s="63"/>
      <c r="AD496" s="63"/>
      <c r="AE496" s="63"/>
      <c r="AF496" s="63"/>
      <c r="AG496" s="63"/>
      <c r="AH496" s="63"/>
      <c r="AI496" s="63"/>
      <c r="AJ496" s="63"/>
      <c r="AK496" s="63"/>
      <c r="AL496" s="63"/>
      <c r="AM496" s="63"/>
      <c r="AN496" s="63"/>
      <c r="AO496" s="63"/>
      <c r="AP496" s="63"/>
      <c r="AQ496" s="63"/>
      <c r="AR496" s="63"/>
      <c r="AS496" s="63"/>
      <c r="AT496" s="63"/>
      <c r="AU496" s="63"/>
      <c r="AV496" s="63"/>
      <c r="AW496" s="63"/>
      <c r="AX496" s="63"/>
      <c r="AY496" s="63"/>
      <c r="AZ496" s="63"/>
      <c r="BA496" s="63"/>
      <c r="BB496" s="63"/>
      <c r="BC496" s="63"/>
    </row>
    <row r="497" spans="1:55" x14ac:dyDescent="0.25">
      <c r="A497" s="63"/>
      <c r="B497" s="64"/>
      <c r="C497" s="63"/>
      <c r="D497" s="63"/>
      <c r="E497" s="63"/>
      <c r="F497" s="67"/>
      <c r="G497" s="63"/>
      <c r="H497" s="68"/>
      <c r="J497" s="68"/>
      <c r="N497" s="68"/>
      <c r="O497" s="63"/>
      <c r="V497" s="63"/>
      <c r="W497" s="63"/>
      <c r="AA497" s="63"/>
      <c r="AB497" s="63"/>
      <c r="AC497" s="63"/>
      <c r="AD497" s="63"/>
      <c r="AE497" s="63"/>
      <c r="AF497" s="63"/>
      <c r="AG497" s="63"/>
      <c r="AH497" s="63"/>
      <c r="AI497" s="63"/>
      <c r="AJ497" s="63"/>
      <c r="AK497" s="63"/>
      <c r="AL497" s="63"/>
      <c r="AM497" s="63"/>
      <c r="AN497" s="63"/>
      <c r="AO497" s="63"/>
      <c r="AP497" s="63"/>
      <c r="AQ497" s="63"/>
      <c r="AR497" s="63"/>
      <c r="AS497" s="63"/>
      <c r="AT497" s="63"/>
      <c r="AU497" s="63"/>
      <c r="AV497" s="63"/>
      <c r="AW497" s="63"/>
      <c r="AX497" s="63"/>
      <c r="AY497" s="63"/>
      <c r="AZ497" s="63"/>
      <c r="BA497" s="63"/>
      <c r="BB497" s="63"/>
      <c r="BC497" s="63"/>
    </row>
    <row r="498" spans="1:55" x14ac:dyDescent="0.25">
      <c r="A498" s="63"/>
      <c r="B498" s="64"/>
      <c r="C498" s="63"/>
      <c r="D498" s="63"/>
      <c r="E498" s="63"/>
      <c r="F498" s="67"/>
      <c r="G498" s="63"/>
      <c r="H498" s="68"/>
      <c r="J498" s="68"/>
      <c r="N498" s="68"/>
      <c r="O498" s="63"/>
      <c r="V498" s="63"/>
      <c r="W498" s="63"/>
      <c r="AA498" s="63"/>
      <c r="AB498" s="63"/>
      <c r="AC498" s="63"/>
      <c r="AD498" s="63"/>
      <c r="AE498" s="63"/>
      <c r="AF498" s="63"/>
      <c r="AG498" s="63"/>
      <c r="AH498" s="63"/>
      <c r="AI498" s="63"/>
      <c r="AJ498" s="63"/>
      <c r="AK498" s="63"/>
      <c r="AL498" s="63"/>
      <c r="AM498" s="63"/>
      <c r="AN498" s="63"/>
      <c r="AO498" s="63"/>
      <c r="AP498" s="63"/>
      <c r="AQ498" s="63"/>
      <c r="AR498" s="63"/>
      <c r="AS498" s="63"/>
      <c r="AT498" s="63"/>
      <c r="AU498" s="63"/>
      <c r="AV498" s="63"/>
      <c r="AW498" s="63"/>
      <c r="AX498" s="63"/>
      <c r="AY498" s="63"/>
      <c r="AZ498" s="63"/>
      <c r="BA498" s="63"/>
      <c r="BB498" s="63"/>
      <c r="BC498" s="63"/>
    </row>
    <row r="499" spans="1:55" x14ac:dyDescent="0.25">
      <c r="A499" s="63"/>
      <c r="B499" s="64"/>
      <c r="C499" s="63"/>
      <c r="D499" s="63"/>
      <c r="E499" s="63"/>
      <c r="F499" s="67"/>
      <c r="G499" s="63"/>
      <c r="H499" s="68"/>
      <c r="J499" s="68"/>
      <c r="N499" s="68"/>
      <c r="O499" s="63"/>
      <c r="V499" s="63"/>
      <c r="W499" s="63"/>
      <c r="AA499" s="63"/>
      <c r="AB499" s="63"/>
      <c r="AC499" s="63"/>
      <c r="AD499" s="63"/>
      <c r="AE499" s="63"/>
      <c r="AF499" s="63"/>
      <c r="AG499" s="63"/>
      <c r="AH499" s="63"/>
      <c r="AI499" s="63"/>
      <c r="AJ499" s="63"/>
      <c r="AK499" s="63"/>
      <c r="AL499" s="63"/>
      <c r="AM499" s="63"/>
      <c r="AN499" s="63"/>
      <c r="AO499" s="63"/>
      <c r="AP499" s="63"/>
      <c r="AQ499" s="63"/>
      <c r="AR499" s="63"/>
      <c r="AS499" s="63"/>
      <c r="AT499" s="63"/>
      <c r="AU499" s="63"/>
      <c r="AV499" s="63"/>
      <c r="AW499" s="63"/>
      <c r="AX499" s="63"/>
      <c r="AY499" s="63"/>
      <c r="AZ499" s="63"/>
      <c r="BA499" s="63"/>
      <c r="BB499" s="63"/>
      <c r="BC499" s="63"/>
    </row>
    <row r="500" spans="1:55" x14ac:dyDescent="0.25">
      <c r="A500" s="63"/>
      <c r="B500" s="64"/>
      <c r="C500" s="63"/>
      <c r="D500" s="63"/>
      <c r="E500" s="63"/>
      <c r="F500" s="67"/>
      <c r="G500" s="63"/>
      <c r="H500" s="68"/>
      <c r="J500" s="68"/>
      <c r="N500" s="68"/>
      <c r="O500" s="63"/>
      <c r="V500" s="63"/>
      <c r="W500" s="63"/>
      <c r="AA500" s="63"/>
      <c r="AB500" s="63"/>
      <c r="AC500" s="63"/>
      <c r="AD500" s="63"/>
      <c r="AE500" s="63"/>
      <c r="AF500" s="63"/>
      <c r="AG500" s="63"/>
      <c r="AH500" s="63"/>
      <c r="AI500" s="63"/>
      <c r="AJ500" s="63"/>
      <c r="AK500" s="63"/>
      <c r="AL500" s="63"/>
      <c r="AM500" s="63"/>
      <c r="AN500" s="63"/>
      <c r="AO500" s="63"/>
      <c r="AP500" s="63"/>
      <c r="AQ500" s="63"/>
      <c r="AR500" s="63"/>
      <c r="AS500" s="63"/>
      <c r="AT500" s="63"/>
      <c r="AU500" s="63"/>
      <c r="AV500" s="63"/>
      <c r="AW500" s="63"/>
      <c r="AX500" s="63"/>
      <c r="AY500" s="63"/>
      <c r="AZ500" s="63"/>
      <c r="BA500" s="63"/>
      <c r="BB500" s="63"/>
      <c r="BC500" s="63"/>
    </row>
    <row r="501" spans="1:55" x14ac:dyDescent="0.25">
      <c r="A501" s="63"/>
      <c r="B501" s="64"/>
      <c r="C501" s="63"/>
      <c r="D501" s="63"/>
      <c r="E501" s="63"/>
      <c r="F501" s="67"/>
      <c r="G501" s="63"/>
      <c r="H501" s="68"/>
      <c r="J501" s="68"/>
      <c r="N501" s="68"/>
      <c r="O501" s="63"/>
      <c r="V501" s="63"/>
      <c r="W501" s="63"/>
      <c r="AA501" s="63"/>
      <c r="AB501" s="63"/>
      <c r="AC501" s="63"/>
      <c r="AD501" s="63"/>
      <c r="AE501" s="63"/>
      <c r="AF501" s="63"/>
      <c r="AG501" s="63"/>
      <c r="AH501" s="63"/>
      <c r="AI501" s="63"/>
      <c r="AJ501" s="63"/>
      <c r="AK501" s="63"/>
      <c r="AL501" s="63"/>
      <c r="AM501" s="63"/>
      <c r="AN501" s="63"/>
      <c r="AO501" s="63"/>
      <c r="AP501" s="63"/>
      <c r="AQ501" s="63"/>
      <c r="AR501" s="63"/>
      <c r="AS501" s="63"/>
      <c r="AT501" s="63"/>
      <c r="AU501" s="63"/>
      <c r="AV501" s="63"/>
      <c r="AW501" s="63"/>
      <c r="AX501" s="63"/>
      <c r="AY501" s="63"/>
      <c r="AZ501" s="63"/>
      <c r="BA501" s="63"/>
      <c r="BB501" s="63"/>
      <c r="BC501" s="63"/>
    </row>
    <row r="502" spans="1:55" x14ac:dyDescent="0.25">
      <c r="A502" s="63"/>
      <c r="B502" s="64"/>
      <c r="C502" s="63"/>
      <c r="D502" s="63"/>
      <c r="E502" s="63"/>
      <c r="F502" s="67"/>
      <c r="G502" s="63"/>
      <c r="H502" s="68"/>
      <c r="J502" s="68"/>
      <c r="N502" s="68"/>
      <c r="O502" s="63"/>
      <c r="V502" s="63"/>
      <c r="W502" s="63"/>
      <c r="AA502" s="63"/>
      <c r="AB502" s="63"/>
      <c r="AC502" s="63"/>
      <c r="AD502" s="63"/>
      <c r="AE502" s="63"/>
      <c r="AF502" s="63"/>
      <c r="AG502" s="63"/>
      <c r="AH502" s="63"/>
      <c r="AI502" s="63"/>
      <c r="AJ502" s="63"/>
      <c r="AK502" s="63"/>
      <c r="AL502" s="63"/>
      <c r="AM502" s="63"/>
      <c r="AN502" s="63"/>
      <c r="AO502" s="63"/>
      <c r="AP502" s="63"/>
      <c r="AQ502" s="63"/>
      <c r="AR502" s="63"/>
      <c r="AS502" s="63"/>
      <c r="AT502" s="63"/>
      <c r="AU502" s="63"/>
      <c r="AV502" s="63"/>
      <c r="AW502" s="63"/>
      <c r="AX502" s="63"/>
      <c r="AY502" s="63"/>
      <c r="AZ502" s="63"/>
      <c r="BA502" s="63"/>
      <c r="BB502" s="63"/>
      <c r="BC502" s="63"/>
    </row>
    <row r="503" spans="1:55" x14ac:dyDescent="0.25">
      <c r="A503" s="63"/>
      <c r="B503" s="64"/>
      <c r="C503" s="63"/>
      <c r="D503" s="63"/>
      <c r="E503" s="63"/>
      <c r="F503" s="67"/>
      <c r="G503" s="63"/>
      <c r="H503" s="68"/>
      <c r="J503" s="68"/>
      <c r="N503" s="68"/>
      <c r="O503" s="63"/>
      <c r="V503" s="63"/>
      <c r="W503" s="63"/>
      <c r="AA503" s="63"/>
      <c r="AB503" s="63"/>
      <c r="AC503" s="63"/>
      <c r="AD503" s="63"/>
      <c r="AE503" s="63"/>
      <c r="AF503" s="63"/>
      <c r="AG503" s="63"/>
      <c r="AH503" s="63"/>
      <c r="AI503" s="63"/>
      <c r="AJ503" s="63"/>
      <c r="AK503" s="63"/>
      <c r="AL503" s="63"/>
      <c r="AM503" s="63"/>
      <c r="AN503" s="63"/>
      <c r="AO503" s="63"/>
      <c r="AP503" s="63"/>
      <c r="AQ503" s="63"/>
      <c r="AR503" s="63"/>
      <c r="AS503" s="63"/>
      <c r="AT503" s="63"/>
      <c r="AU503" s="63"/>
      <c r="AV503" s="63"/>
      <c r="AW503" s="63"/>
      <c r="AX503" s="63"/>
      <c r="AY503" s="63"/>
      <c r="AZ503" s="63"/>
      <c r="BA503" s="63"/>
      <c r="BB503" s="63"/>
      <c r="BC503" s="63"/>
    </row>
    <row r="504" spans="1:55" x14ac:dyDescent="0.25">
      <c r="A504" s="63"/>
      <c r="B504" s="64"/>
      <c r="C504" s="63"/>
      <c r="D504" s="63"/>
      <c r="E504" s="63"/>
      <c r="F504" s="67"/>
      <c r="G504" s="63"/>
      <c r="H504" s="68"/>
      <c r="J504" s="68"/>
      <c r="N504" s="68"/>
      <c r="O504" s="63"/>
      <c r="V504" s="63"/>
      <c r="W504" s="63"/>
      <c r="AA504" s="63"/>
      <c r="AB504" s="63"/>
      <c r="AC504" s="63"/>
      <c r="AD504" s="63"/>
      <c r="AE504" s="63"/>
      <c r="AF504" s="63"/>
      <c r="AG504" s="63"/>
      <c r="AH504" s="63"/>
      <c r="AI504" s="63"/>
      <c r="AJ504" s="63"/>
      <c r="AK504" s="63"/>
      <c r="AL504" s="63"/>
      <c r="AM504" s="63"/>
      <c r="AN504" s="63"/>
      <c r="AO504" s="63"/>
      <c r="AP504" s="63"/>
      <c r="AQ504" s="63"/>
      <c r="AR504" s="63"/>
      <c r="AS504" s="63"/>
      <c r="AT504" s="63"/>
      <c r="AU504" s="63"/>
      <c r="AV504" s="63"/>
      <c r="AW504" s="63"/>
      <c r="AX504" s="63"/>
      <c r="AY504" s="63"/>
      <c r="AZ504" s="63"/>
      <c r="BA504" s="63"/>
      <c r="BB504" s="63"/>
      <c r="BC504" s="63"/>
    </row>
    <row r="505" spans="1:55" x14ac:dyDescent="0.25">
      <c r="A505" s="63"/>
      <c r="B505" s="64"/>
      <c r="C505" s="63"/>
      <c r="D505" s="63"/>
      <c r="E505" s="63"/>
      <c r="F505" s="67"/>
      <c r="G505" s="63"/>
      <c r="H505" s="68"/>
      <c r="J505" s="68"/>
      <c r="N505" s="68"/>
      <c r="O505" s="63"/>
      <c r="V505" s="63"/>
      <c r="W505" s="63"/>
      <c r="AA505" s="63"/>
      <c r="AB505" s="63"/>
      <c r="AC505" s="63"/>
      <c r="AD505" s="63"/>
      <c r="AE505" s="63"/>
      <c r="AF505" s="63"/>
      <c r="AG505" s="63"/>
      <c r="AH505" s="63"/>
      <c r="AI505" s="63"/>
      <c r="AJ505" s="63"/>
      <c r="AK505" s="63"/>
      <c r="AL505" s="63"/>
      <c r="AM505" s="63"/>
      <c r="AN505" s="63"/>
      <c r="AO505" s="63"/>
      <c r="AP505" s="63"/>
      <c r="AQ505" s="63"/>
      <c r="AR505" s="63"/>
      <c r="AS505" s="63"/>
      <c r="AT505" s="63"/>
      <c r="AU505" s="63"/>
      <c r="AV505" s="63"/>
      <c r="AW505" s="63"/>
      <c r="AX505" s="63"/>
      <c r="AY505" s="63"/>
      <c r="AZ505" s="63"/>
      <c r="BA505" s="63"/>
      <c r="BB505" s="63"/>
      <c r="BC505" s="63"/>
    </row>
    <row r="506" spans="1:55" x14ac:dyDescent="0.25">
      <c r="A506" s="63"/>
      <c r="B506" s="64"/>
      <c r="C506" s="63"/>
      <c r="D506" s="63"/>
      <c r="E506" s="63"/>
      <c r="F506" s="67"/>
      <c r="G506" s="63"/>
      <c r="H506" s="68"/>
      <c r="J506" s="68"/>
      <c r="N506" s="68"/>
      <c r="O506" s="63"/>
      <c r="V506" s="63"/>
      <c r="W506" s="63"/>
      <c r="AA506" s="63"/>
      <c r="AB506" s="63"/>
      <c r="AC506" s="63"/>
      <c r="AD506" s="63"/>
      <c r="AE506" s="63"/>
      <c r="AF506" s="63"/>
      <c r="AG506" s="63"/>
      <c r="AH506" s="63"/>
      <c r="AI506" s="63"/>
      <c r="AJ506" s="63"/>
      <c r="AK506" s="63"/>
      <c r="AL506" s="63"/>
      <c r="AM506" s="63"/>
      <c r="AN506" s="63"/>
      <c r="AO506" s="63"/>
      <c r="AP506" s="63"/>
      <c r="AQ506" s="63"/>
      <c r="AR506" s="63"/>
      <c r="AS506" s="63"/>
      <c r="AT506" s="63"/>
      <c r="AU506" s="63"/>
      <c r="AV506" s="63"/>
      <c r="AW506" s="63"/>
      <c r="AX506" s="63"/>
      <c r="AY506" s="63"/>
      <c r="AZ506" s="63"/>
      <c r="BA506" s="63"/>
      <c r="BB506" s="63"/>
      <c r="BC506" s="63"/>
    </row>
    <row r="507" spans="1:55" x14ac:dyDescent="0.25">
      <c r="A507" s="63"/>
      <c r="B507" s="64"/>
      <c r="C507" s="63"/>
      <c r="D507" s="63"/>
      <c r="E507" s="63"/>
      <c r="F507" s="67"/>
      <c r="G507" s="63"/>
      <c r="H507" s="68"/>
      <c r="J507" s="68"/>
      <c r="N507" s="68"/>
      <c r="O507" s="63"/>
      <c r="V507" s="63"/>
      <c r="W507" s="63"/>
      <c r="AA507" s="63"/>
      <c r="AB507" s="63"/>
      <c r="AC507" s="63"/>
      <c r="AD507" s="63"/>
      <c r="AE507" s="63"/>
      <c r="AF507" s="63"/>
      <c r="AG507" s="63"/>
      <c r="AH507" s="63"/>
      <c r="AI507" s="63"/>
      <c r="AJ507" s="63"/>
      <c r="AK507" s="63"/>
      <c r="AL507" s="63"/>
      <c r="AM507" s="63"/>
      <c r="AN507" s="63"/>
      <c r="AO507" s="63"/>
      <c r="AP507" s="63"/>
      <c r="AQ507" s="63"/>
      <c r="AR507" s="63"/>
      <c r="AS507" s="63"/>
      <c r="AT507" s="63"/>
      <c r="AU507" s="63"/>
      <c r="AV507" s="63"/>
      <c r="AW507" s="63"/>
      <c r="AX507" s="63"/>
      <c r="AY507" s="63"/>
      <c r="AZ507" s="63"/>
      <c r="BA507" s="63"/>
      <c r="BB507" s="63"/>
      <c r="BC507" s="63"/>
    </row>
    <row r="508" spans="1:55" x14ac:dyDescent="0.25">
      <c r="A508" s="63"/>
      <c r="B508" s="64"/>
      <c r="C508" s="63"/>
      <c r="D508" s="63"/>
      <c r="E508" s="63"/>
      <c r="F508" s="67"/>
      <c r="G508" s="63"/>
      <c r="H508" s="68"/>
      <c r="J508" s="68"/>
      <c r="N508" s="68"/>
      <c r="O508" s="63"/>
      <c r="V508" s="63"/>
      <c r="W508" s="63"/>
      <c r="AA508" s="63"/>
      <c r="AB508" s="63"/>
      <c r="AC508" s="63"/>
      <c r="AD508" s="63"/>
      <c r="AE508" s="63"/>
      <c r="AF508" s="63"/>
      <c r="AG508" s="63"/>
      <c r="AH508" s="63"/>
      <c r="AI508" s="63"/>
      <c r="AJ508" s="63"/>
      <c r="AK508" s="63"/>
      <c r="AL508" s="63"/>
      <c r="AM508" s="63"/>
      <c r="AN508" s="63"/>
      <c r="AO508" s="63"/>
      <c r="AP508" s="63"/>
      <c r="AQ508" s="63"/>
      <c r="AR508" s="63"/>
      <c r="AS508" s="63"/>
      <c r="AT508" s="63"/>
      <c r="AU508" s="63"/>
      <c r="AV508" s="63"/>
      <c r="AW508" s="63"/>
      <c r="AX508" s="63"/>
      <c r="AY508" s="63"/>
      <c r="AZ508" s="63"/>
      <c r="BA508" s="63"/>
      <c r="BB508" s="63"/>
      <c r="BC508" s="63"/>
    </row>
    <row r="509" spans="1:55" x14ac:dyDescent="0.25">
      <c r="A509" s="63"/>
      <c r="B509" s="64"/>
      <c r="C509" s="63"/>
      <c r="D509" s="63"/>
      <c r="E509" s="63"/>
      <c r="F509" s="67"/>
      <c r="G509" s="63"/>
      <c r="H509" s="68"/>
      <c r="J509" s="68"/>
      <c r="N509" s="68"/>
      <c r="O509" s="63"/>
      <c r="V509" s="63"/>
      <c r="W509" s="63"/>
      <c r="AA509" s="63"/>
      <c r="AB509" s="63"/>
      <c r="AC509" s="63"/>
      <c r="AD509" s="63"/>
      <c r="AE509" s="63"/>
      <c r="AF509" s="63"/>
      <c r="AG509" s="63"/>
      <c r="AH509" s="63"/>
      <c r="AI509" s="63"/>
      <c r="AJ509" s="63"/>
      <c r="AK509" s="63"/>
      <c r="AL509" s="63"/>
      <c r="AM509" s="63"/>
      <c r="AN509" s="63"/>
      <c r="AO509" s="63"/>
      <c r="AP509" s="63"/>
      <c r="AQ509" s="63"/>
      <c r="AR509" s="63"/>
      <c r="AS509" s="63"/>
      <c r="AT509" s="63"/>
      <c r="AU509" s="63"/>
      <c r="AV509" s="63"/>
      <c r="AW509" s="63"/>
      <c r="AX509" s="63"/>
      <c r="AY509" s="63"/>
      <c r="AZ509" s="63"/>
      <c r="BA509" s="63"/>
      <c r="BB509" s="63"/>
      <c r="BC509" s="63"/>
    </row>
    <row r="510" spans="1:55" x14ac:dyDescent="0.25">
      <c r="A510" s="63"/>
      <c r="B510" s="64"/>
      <c r="C510" s="63"/>
      <c r="D510" s="63"/>
      <c r="E510" s="63"/>
      <c r="F510" s="67"/>
      <c r="G510" s="63"/>
      <c r="H510" s="68"/>
      <c r="J510" s="68"/>
      <c r="N510" s="68"/>
      <c r="O510" s="63"/>
      <c r="V510" s="63"/>
      <c r="W510" s="63"/>
      <c r="AA510" s="63"/>
      <c r="AB510" s="63"/>
      <c r="AC510" s="63"/>
      <c r="AD510" s="63"/>
      <c r="AE510" s="63"/>
      <c r="AF510" s="63"/>
      <c r="AG510" s="63"/>
      <c r="AH510" s="63"/>
      <c r="AI510" s="63"/>
      <c r="AJ510" s="63"/>
      <c r="AK510" s="63"/>
      <c r="AL510" s="63"/>
      <c r="AM510" s="63"/>
      <c r="AN510" s="63"/>
      <c r="AO510" s="63"/>
      <c r="AP510" s="63"/>
      <c r="AQ510" s="63"/>
      <c r="AR510" s="63"/>
      <c r="AS510" s="63"/>
      <c r="AT510" s="63"/>
      <c r="AU510" s="63"/>
      <c r="AV510" s="63"/>
      <c r="AW510" s="63"/>
      <c r="AX510" s="63"/>
      <c r="AY510" s="63"/>
      <c r="AZ510" s="63"/>
      <c r="BA510" s="63"/>
      <c r="BB510" s="63"/>
      <c r="BC510" s="63"/>
    </row>
    <row r="511" spans="1:55" x14ac:dyDescent="0.25">
      <c r="A511" s="63"/>
      <c r="B511" s="64"/>
      <c r="C511" s="63"/>
      <c r="D511" s="63"/>
      <c r="E511" s="63"/>
      <c r="F511" s="67"/>
      <c r="G511" s="63"/>
      <c r="H511" s="68"/>
      <c r="J511" s="68"/>
      <c r="N511" s="68"/>
      <c r="O511" s="63"/>
      <c r="V511" s="63"/>
      <c r="W511" s="63"/>
      <c r="AA511" s="63"/>
      <c r="AB511" s="63"/>
      <c r="AC511" s="63"/>
      <c r="AD511" s="63"/>
      <c r="AE511" s="63"/>
      <c r="AF511" s="63"/>
      <c r="AG511" s="63"/>
      <c r="AH511" s="63"/>
      <c r="AI511" s="63"/>
      <c r="AJ511" s="63"/>
      <c r="AK511" s="63"/>
      <c r="AL511" s="63"/>
      <c r="AM511" s="63"/>
      <c r="AN511" s="63"/>
      <c r="AO511" s="63"/>
      <c r="AP511" s="63"/>
      <c r="AQ511" s="63"/>
      <c r="AR511" s="63"/>
      <c r="AS511" s="63"/>
      <c r="AT511" s="63"/>
      <c r="AU511" s="63"/>
      <c r="AV511" s="63"/>
      <c r="AW511" s="63"/>
      <c r="AX511" s="63"/>
      <c r="AY511" s="63"/>
      <c r="AZ511" s="63"/>
      <c r="BA511" s="63"/>
      <c r="BB511" s="63"/>
      <c r="BC511" s="63"/>
    </row>
    <row r="512" spans="1:55" x14ac:dyDescent="0.25">
      <c r="A512" s="63"/>
      <c r="B512" s="64"/>
      <c r="C512" s="63"/>
      <c r="D512" s="63"/>
      <c r="E512" s="63"/>
      <c r="F512" s="67"/>
      <c r="G512" s="63"/>
      <c r="H512" s="68"/>
      <c r="J512" s="68"/>
      <c r="N512" s="68"/>
      <c r="O512" s="63"/>
      <c r="V512" s="63"/>
      <c r="W512" s="63"/>
      <c r="AA512" s="63"/>
      <c r="AB512" s="63"/>
      <c r="AC512" s="63"/>
      <c r="AD512" s="63"/>
      <c r="AE512" s="63"/>
      <c r="AF512" s="63"/>
      <c r="AG512" s="63"/>
      <c r="AH512" s="63"/>
      <c r="AI512" s="63"/>
      <c r="AJ512" s="63"/>
      <c r="AK512" s="63"/>
      <c r="AL512" s="63"/>
      <c r="AM512" s="63"/>
      <c r="AN512" s="63"/>
      <c r="AO512" s="63"/>
      <c r="AP512" s="63"/>
      <c r="AQ512" s="63"/>
      <c r="AR512" s="63"/>
      <c r="AS512" s="63"/>
      <c r="AT512" s="63"/>
      <c r="AU512" s="63"/>
      <c r="AV512" s="63"/>
      <c r="AW512" s="63"/>
      <c r="AX512" s="63"/>
      <c r="AY512" s="63"/>
      <c r="AZ512" s="63"/>
      <c r="BA512" s="63"/>
      <c r="BB512" s="63"/>
      <c r="BC512" s="63"/>
    </row>
    <row r="513" spans="1:55" x14ac:dyDescent="0.25">
      <c r="A513" s="63"/>
      <c r="B513" s="64"/>
      <c r="C513" s="63"/>
      <c r="D513" s="63"/>
      <c r="E513" s="63"/>
      <c r="F513" s="67"/>
      <c r="G513" s="63"/>
      <c r="H513" s="68"/>
      <c r="J513" s="68"/>
      <c r="N513" s="68"/>
      <c r="O513" s="63"/>
      <c r="V513" s="63"/>
      <c r="W513" s="63"/>
      <c r="AA513" s="63"/>
      <c r="AB513" s="63"/>
      <c r="AC513" s="63"/>
      <c r="AD513" s="63"/>
      <c r="AE513" s="63"/>
      <c r="AF513" s="63"/>
      <c r="AG513" s="63"/>
      <c r="AH513" s="63"/>
      <c r="AI513" s="63"/>
      <c r="AJ513" s="63"/>
      <c r="AK513" s="63"/>
      <c r="AL513" s="63"/>
      <c r="AM513" s="63"/>
      <c r="AN513" s="63"/>
      <c r="AO513" s="63"/>
      <c r="AP513" s="63"/>
      <c r="AQ513" s="63"/>
      <c r="AR513" s="63"/>
      <c r="AS513" s="63"/>
      <c r="AT513" s="63"/>
      <c r="AU513" s="63"/>
      <c r="AV513" s="63"/>
      <c r="AW513" s="63"/>
      <c r="AX513" s="63"/>
      <c r="AY513" s="63"/>
      <c r="AZ513" s="63"/>
      <c r="BA513" s="63"/>
      <c r="BB513" s="63"/>
      <c r="BC513" s="63"/>
    </row>
    <row r="514" spans="1:55" x14ac:dyDescent="0.25">
      <c r="A514" s="63"/>
      <c r="B514" s="64"/>
      <c r="C514" s="63"/>
      <c r="D514" s="63"/>
      <c r="E514" s="63"/>
      <c r="F514" s="67"/>
      <c r="G514" s="63"/>
      <c r="H514" s="68"/>
      <c r="J514" s="68"/>
      <c r="N514" s="68"/>
      <c r="O514" s="63"/>
      <c r="V514" s="63"/>
      <c r="W514" s="63"/>
      <c r="AA514" s="63"/>
      <c r="AB514" s="63"/>
      <c r="AC514" s="63"/>
      <c r="AD514" s="63"/>
      <c r="AE514" s="63"/>
      <c r="AF514" s="63"/>
      <c r="AG514" s="63"/>
      <c r="AH514" s="63"/>
      <c r="AI514" s="63"/>
      <c r="AJ514" s="63"/>
      <c r="AK514" s="63"/>
      <c r="AL514" s="63"/>
      <c r="AM514" s="63"/>
      <c r="AN514" s="63"/>
      <c r="AO514" s="63"/>
      <c r="AP514" s="63"/>
      <c r="AQ514" s="63"/>
      <c r="AR514" s="63"/>
      <c r="AS514" s="63"/>
      <c r="AT514" s="63"/>
      <c r="AU514" s="63"/>
      <c r="AV514" s="63"/>
      <c r="AW514" s="63"/>
      <c r="AX514" s="63"/>
      <c r="AY514" s="63"/>
      <c r="AZ514" s="63"/>
      <c r="BA514" s="63"/>
      <c r="BB514" s="63"/>
      <c r="BC514" s="63"/>
    </row>
    <row r="515" spans="1:55" x14ac:dyDescent="0.25">
      <c r="A515" s="63"/>
      <c r="B515" s="64"/>
      <c r="C515" s="63"/>
      <c r="D515" s="63"/>
      <c r="E515" s="63"/>
      <c r="F515" s="67"/>
      <c r="G515" s="63"/>
      <c r="H515" s="68"/>
      <c r="J515" s="68"/>
      <c r="N515" s="68"/>
      <c r="O515" s="63"/>
      <c r="V515" s="63"/>
      <c r="W515" s="63"/>
      <c r="AA515" s="63"/>
      <c r="AB515" s="63"/>
      <c r="AC515" s="63"/>
      <c r="AD515" s="63"/>
      <c r="AE515" s="63"/>
      <c r="AF515" s="63"/>
      <c r="AG515" s="63"/>
      <c r="AH515" s="63"/>
      <c r="AI515" s="63"/>
      <c r="AJ515" s="63"/>
      <c r="AK515" s="63"/>
      <c r="AL515" s="63"/>
      <c r="AM515" s="63"/>
      <c r="AN515" s="63"/>
      <c r="AO515" s="63"/>
      <c r="AP515" s="63"/>
      <c r="AQ515" s="63"/>
      <c r="AR515" s="63"/>
      <c r="AS515" s="63"/>
      <c r="AT515" s="63"/>
      <c r="AU515" s="63"/>
      <c r="AV515" s="63"/>
      <c r="AW515" s="63"/>
      <c r="AX515" s="63"/>
      <c r="AY515" s="63"/>
      <c r="AZ515" s="63"/>
      <c r="BA515" s="63"/>
      <c r="BB515" s="63"/>
      <c r="BC515" s="63"/>
    </row>
    <row r="516" spans="1:55" x14ac:dyDescent="0.25">
      <c r="A516" s="63"/>
      <c r="B516" s="64"/>
      <c r="C516" s="63"/>
      <c r="D516" s="63"/>
      <c r="E516" s="63"/>
      <c r="F516" s="67"/>
      <c r="G516" s="63"/>
      <c r="H516" s="68"/>
      <c r="J516" s="68"/>
      <c r="N516" s="68"/>
      <c r="O516" s="63"/>
      <c r="V516" s="63"/>
      <c r="W516" s="63"/>
      <c r="AA516" s="63"/>
      <c r="AB516" s="63"/>
      <c r="AC516" s="63"/>
      <c r="AD516" s="63"/>
      <c r="AE516" s="63"/>
      <c r="AF516" s="63"/>
      <c r="AG516" s="63"/>
      <c r="AH516" s="63"/>
      <c r="AI516" s="63"/>
      <c r="AJ516" s="63"/>
      <c r="AK516" s="63"/>
      <c r="AL516" s="63"/>
      <c r="AM516" s="63"/>
      <c r="AN516" s="63"/>
      <c r="AO516" s="63"/>
      <c r="AP516" s="63"/>
      <c r="AQ516" s="63"/>
      <c r="AR516" s="63"/>
      <c r="AS516" s="63"/>
      <c r="AT516" s="63"/>
      <c r="AU516" s="63"/>
      <c r="AV516" s="63"/>
      <c r="AW516" s="63"/>
      <c r="AX516" s="63"/>
      <c r="AY516" s="63"/>
      <c r="AZ516" s="63"/>
      <c r="BA516" s="63"/>
      <c r="BB516" s="63"/>
      <c r="BC516" s="63"/>
    </row>
    <row r="517" spans="1:55" x14ac:dyDescent="0.25">
      <c r="A517" s="63"/>
      <c r="B517" s="64"/>
      <c r="C517" s="63"/>
      <c r="D517" s="63"/>
      <c r="E517" s="63"/>
      <c r="F517" s="67"/>
      <c r="G517" s="63"/>
      <c r="H517" s="68"/>
      <c r="J517" s="68"/>
      <c r="N517" s="68"/>
      <c r="O517" s="63"/>
      <c r="V517" s="63"/>
      <c r="W517" s="63"/>
      <c r="AA517" s="63"/>
      <c r="AB517" s="63"/>
      <c r="AC517" s="63"/>
      <c r="AD517" s="63"/>
      <c r="AE517" s="63"/>
      <c r="AF517" s="63"/>
      <c r="AG517" s="63"/>
      <c r="AH517" s="63"/>
      <c r="AI517" s="63"/>
      <c r="AJ517" s="63"/>
      <c r="AK517" s="63"/>
      <c r="AL517" s="63"/>
      <c r="AM517" s="63"/>
      <c r="AN517" s="63"/>
      <c r="AO517" s="63"/>
      <c r="AP517" s="63"/>
      <c r="AQ517" s="63"/>
      <c r="AR517" s="63"/>
      <c r="AS517" s="63"/>
      <c r="AT517" s="63"/>
      <c r="AU517" s="63"/>
      <c r="AV517" s="63"/>
      <c r="AW517" s="63"/>
      <c r="AX517" s="63"/>
      <c r="AY517" s="63"/>
      <c r="AZ517" s="63"/>
      <c r="BA517" s="63"/>
      <c r="BB517" s="63"/>
      <c r="BC517" s="63"/>
    </row>
    <row r="518" spans="1:55" x14ac:dyDescent="0.25">
      <c r="A518" s="63"/>
      <c r="B518" s="64"/>
      <c r="C518" s="63"/>
      <c r="D518" s="63"/>
      <c r="E518" s="63"/>
      <c r="F518" s="67"/>
      <c r="G518" s="63"/>
      <c r="H518" s="68"/>
      <c r="J518" s="68"/>
      <c r="N518" s="68"/>
      <c r="O518" s="63"/>
      <c r="V518" s="63"/>
      <c r="W518" s="63"/>
      <c r="AA518" s="63"/>
      <c r="AB518" s="63"/>
      <c r="AC518" s="63"/>
      <c r="AD518" s="63"/>
      <c r="AE518" s="63"/>
      <c r="AF518" s="63"/>
      <c r="AG518" s="63"/>
      <c r="AH518" s="63"/>
      <c r="AI518" s="63"/>
      <c r="AJ518" s="63"/>
      <c r="AK518" s="63"/>
      <c r="AL518" s="63"/>
      <c r="AM518" s="63"/>
      <c r="AN518" s="63"/>
      <c r="AO518" s="63"/>
      <c r="AP518" s="63"/>
      <c r="AQ518" s="63"/>
      <c r="AR518" s="63"/>
      <c r="AS518" s="63"/>
      <c r="AT518" s="63"/>
      <c r="AU518" s="63"/>
      <c r="AV518" s="63"/>
      <c r="AW518" s="63"/>
      <c r="AX518" s="63"/>
      <c r="AY518" s="63"/>
      <c r="AZ518" s="63"/>
      <c r="BA518" s="63"/>
      <c r="BB518" s="63"/>
      <c r="BC518" s="63"/>
    </row>
    <row r="519" spans="1:55" x14ac:dyDescent="0.25">
      <c r="A519" s="63"/>
      <c r="B519" s="64"/>
      <c r="C519" s="63"/>
      <c r="D519" s="63"/>
      <c r="E519" s="63"/>
      <c r="F519" s="67"/>
      <c r="G519" s="63"/>
      <c r="H519" s="68"/>
      <c r="J519" s="68"/>
      <c r="N519" s="68"/>
      <c r="O519" s="63"/>
      <c r="V519" s="63"/>
      <c r="W519" s="63"/>
      <c r="AA519" s="63"/>
      <c r="AB519" s="63"/>
      <c r="AC519" s="63"/>
      <c r="AD519" s="63"/>
      <c r="AE519" s="63"/>
      <c r="AF519" s="63"/>
      <c r="AG519" s="63"/>
      <c r="AH519" s="63"/>
      <c r="AI519" s="63"/>
      <c r="AJ519" s="63"/>
      <c r="AK519" s="63"/>
      <c r="AL519" s="63"/>
      <c r="AM519" s="63"/>
      <c r="AN519" s="63"/>
      <c r="AO519" s="63"/>
      <c r="AP519" s="63"/>
      <c r="AQ519" s="63"/>
      <c r="AR519" s="63"/>
      <c r="AS519" s="63"/>
      <c r="AT519" s="63"/>
      <c r="AU519" s="63"/>
      <c r="AV519" s="63"/>
      <c r="AW519" s="63"/>
      <c r="AX519" s="63"/>
      <c r="AY519" s="63"/>
      <c r="AZ519" s="63"/>
      <c r="BA519" s="63"/>
      <c r="BB519" s="63"/>
      <c r="BC519" s="63"/>
    </row>
    <row r="520" spans="1:55" x14ac:dyDescent="0.25">
      <c r="A520" s="63"/>
      <c r="B520" s="64"/>
      <c r="C520" s="63"/>
      <c r="D520" s="63"/>
      <c r="E520" s="63"/>
      <c r="F520" s="67"/>
      <c r="G520" s="63"/>
      <c r="H520" s="68"/>
      <c r="J520" s="68"/>
      <c r="N520" s="68"/>
      <c r="O520" s="63"/>
      <c r="V520" s="63"/>
      <c r="W520" s="63"/>
      <c r="AA520" s="63"/>
      <c r="AB520" s="63"/>
      <c r="AC520" s="63"/>
      <c r="AD520" s="63"/>
      <c r="AE520" s="63"/>
      <c r="AF520" s="63"/>
      <c r="AG520" s="63"/>
      <c r="AH520" s="63"/>
      <c r="AI520" s="63"/>
      <c r="AJ520" s="63"/>
      <c r="AK520" s="63"/>
      <c r="AL520" s="63"/>
      <c r="AM520" s="63"/>
      <c r="AN520" s="63"/>
      <c r="AO520" s="63"/>
      <c r="AP520" s="63"/>
      <c r="AQ520" s="63"/>
      <c r="AR520" s="63"/>
      <c r="AS520" s="63"/>
      <c r="AT520" s="63"/>
      <c r="AU520" s="63"/>
      <c r="AV520" s="63"/>
      <c r="AW520" s="63"/>
      <c r="AX520" s="63"/>
      <c r="AY520" s="63"/>
      <c r="AZ520" s="63"/>
      <c r="BA520" s="63"/>
      <c r="BB520" s="63"/>
      <c r="BC520" s="63"/>
    </row>
    <row r="521" spans="1:55" x14ac:dyDescent="0.25">
      <c r="A521" s="63"/>
      <c r="B521" s="64"/>
      <c r="C521" s="63"/>
      <c r="D521" s="63"/>
      <c r="E521" s="63"/>
      <c r="F521" s="67"/>
      <c r="G521" s="63"/>
      <c r="H521" s="68"/>
      <c r="J521" s="68"/>
      <c r="N521" s="68"/>
      <c r="O521" s="63"/>
      <c r="V521" s="63"/>
      <c r="W521" s="63"/>
      <c r="AA521" s="63"/>
      <c r="AB521" s="63"/>
      <c r="AC521" s="63"/>
      <c r="AD521" s="63"/>
      <c r="AE521" s="63"/>
      <c r="AF521" s="63"/>
      <c r="AG521" s="63"/>
      <c r="AH521" s="63"/>
      <c r="AI521" s="63"/>
      <c r="AJ521" s="63"/>
      <c r="AK521" s="63"/>
      <c r="AL521" s="63"/>
      <c r="AM521" s="63"/>
      <c r="AN521" s="63"/>
      <c r="AO521" s="63"/>
      <c r="AP521" s="63"/>
      <c r="AQ521" s="63"/>
      <c r="AR521" s="63"/>
      <c r="AS521" s="63"/>
      <c r="AT521" s="63"/>
      <c r="AU521" s="63"/>
      <c r="AV521" s="63"/>
      <c r="AW521" s="63"/>
      <c r="AX521" s="63"/>
      <c r="AY521" s="63"/>
      <c r="AZ521" s="63"/>
      <c r="BA521" s="63"/>
      <c r="BB521" s="63"/>
      <c r="BC521" s="63"/>
    </row>
    <row r="522" spans="1:55" x14ac:dyDescent="0.25">
      <c r="A522" s="63"/>
      <c r="B522" s="64"/>
      <c r="C522" s="63"/>
      <c r="D522" s="63"/>
      <c r="E522" s="63"/>
      <c r="F522" s="67"/>
      <c r="G522" s="63"/>
      <c r="H522" s="68"/>
      <c r="J522" s="68"/>
      <c r="N522" s="68"/>
      <c r="O522" s="63"/>
      <c r="V522" s="63"/>
      <c r="W522" s="63"/>
      <c r="AA522" s="63"/>
      <c r="AB522" s="63"/>
      <c r="AC522" s="63"/>
      <c r="AD522" s="63"/>
      <c r="AE522" s="63"/>
      <c r="AF522" s="63"/>
      <c r="AG522" s="63"/>
      <c r="AH522" s="63"/>
      <c r="AI522" s="63"/>
      <c r="AJ522" s="63"/>
      <c r="AK522" s="63"/>
      <c r="AL522" s="63"/>
      <c r="AM522" s="63"/>
      <c r="AN522" s="63"/>
      <c r="AO522" s="63"/>
      <c r="AP522" s="63"/>
      <c r="AQ522" s="63"/>
      <c r="AR522" s="63"/>
      <c r="AS522" s="63"/>
      <c r="AT522" s="63"/>
      <c r="AU522" s="63"/>
      <c r="AV522" s="63"/>
      <c r="AW522" s="63"/>
      <c r="AX522" s="63"/>
      <c r="AY522" s="63"/>
      <c r="AZ522" s="63"/>
      <c r="BA522" s="63"/>
      <c r="BB522" s="63"/>
      <c r="BC522" s="63"/>
    </row>
    <row r="523" spans="1:55" x14ac:dyDescent="0.25">
      <c r="A523" s="63"/>
      <c r="B523" s="64"/>
      <c r="C523" s="63"/>
      <c r="D523" s="63"/>
      <c r="E523" s="63"/>
      <c r="F523" s="67"/>
      <c r="G523" s="63"/>
      <c r="H523" s="68"/>
      <c r="J523" s="68"/>
      <c r="N523" s="68"/>
      <c r="O523" s="63"/>
      <c r="V523" s="63"/>
      <c r="W523" s="63"/>
      <c r="AA523" s="63"/>
      <c r="AB523" s="63"/>
      <c r="AC523" s="63"/>
      <c r="AD523" s="63"/>
      <c r="AE523" s="63"/>
      <c r="AF523" s="63"/>
      <c r="AG523" s="63"/>
      <c r="AH523" s="63"/>
      <c r="AI523" s="63"/>
      <c r="AJ523" s="63"/>
      <c r="AK523" s="63"/>
      <c r="AL523" s="63"/>
      <c r="AM523" s="63"/>
      <c r="AN523" s="63"/>
      <c r="AO523" s="63"/>
      <c r="AP523" s="63"/>
      <c r="AQ523" s="63"/>
      <c r="AR523" s="63"/>
      <c r="AS523" s="63"/>
      <c r="AT523" s="63"/>
      <c r="AU523" s="63"/>
      <c r="AV523" s="63"/>
      <c r="AW523" s="63"/>
      <c r="AX523" s="63"/>
      <c r="AY523" s="63"/>
      <c r="AZ523" s="63"/>
      <c r="BA523" s="63"/>
      <c r="BB523" s="63"/>
      <c r="BC523" s="63"/>
    </row>
    <row r="524" spans="1:55" x14ac:dyDescent="0.25">
      <c r="A524" s="63"/>
      <c r="B524" s="64"/>
      <c r="C524" s="63"/>
      <c r="D524" s="63"/>
      <c r="E524" s="63"/>
      <c r="F524" s="67"/>
      <c r="G524" s="63"/>
      <c r="H524" s="68"/>
      <c r="J524" s="68"/>
      <c r="N524" s="68"/>
      <c r="O524" s="63"/>
      <c r="V524" s="63"/>
      <c r="W524" s="63"/>
      <c r="AA524" s="63"/>
      <c r="AB524" s="63"/>
      <c r="AC524" s="63"/>
      <c r="AD524" s="63"/>
      <c r="AE524" s="63"/>
      <c r="AF524" s="63"/>
      <c r="AG524" s="63"/>
      <c r="AH524" s="63"/>
      <c r="AI524" s="63"/>
      <c r="AJ524" s="63"/>
      <c r="AK524" s="63"/>
      <c r="AL524" s="63"/>
      <c r="AM524" s="63"/>
      <c r="AN524" s="63"/>
      <c r="AO524" s="63"/>
      <c r="AP524" s="63"/>
      <c r="AQ524" s="63"/>
      <c r="AR524" s="63"/>
      <c r="AS524" s="63"/>
      <c r="AT524" s="63"/>
      <c r="AU524" s="63"/>
      <c r="AV524" s="63"/>
      <c r="AW524" s="63"/>
      <c r="AX524" s="63"/>
      <c r="AY524" s="63"/>
      <c r="AZ524" s="63"/>
      <c r="BA524" s="63"/>
      <c r="BB524" s="63"/>
      <c r="BC524" s="63"/>
    </row>
    <row r="525" spans="1:55" x14ac:dyDescent="0.25">
      <c r="A525" s="63"/>
      <c r="B525" s="64"/>
      <c r="C525" s="63"/>
      <c r="D525" s="63"/>
      <c r="E525" s="63"/>
      <c r="F525" s="67"/>
      <c r="G525" s="63"/>
      <c r="H525" s="68"/>
      <c r="J525" s="68"/>
      <c r="N525" s="68"/>
      <c r="O525" s="63"/>
      <c r="V525" s="63"/>
      <c r="W525" s="63"/>
      <c r="AA525" s="63"/>
      <c r="AB525" s="63"/>
      <c r="AC525" s="63"/>
      <c r="AD525" s="63"/>
      <c r="AE525" s="63"/>
      <c r="AF525" s="63"/>
      <c r="AG525" s="63"/>
      <c r="AH525" s="63"/>
      <c r="AI525" s="63"/>
      <c r="AJ525" s="63"/>
      <c r="AK525" s="63"/>
      <c r="AL525" s="63"/>
      <c r="AM525" s="63"/>
      <c r="AN525" s="63"/>
      <c r="AO525" s="63"/>
      <c r="AP525" s="63"/>
      <c r="AQ525" s="63"/>
      <c r="AR525" s="63"/>
      <c r="AS525" s="63"/>
      <c r="AT525" s="63"/>
      <c r="AU525" s="63"/>
      <c r="AV525" s="63"/>
      <c r="AW525" s="63"/>
      <c r="AX525" s="63"/>
      <c r="AY525" s="63"/>
      <c r="AZ525" s="63"/>
      <c r="BA525" s="63"/>
      <c r="BB525" s="63"/>
      <c r="BC525" s="63"/>
    </row>
    <row r="526" spans="1:55" x14ac:dyDescent="0.25">
      <c r="A526" s="63"/>
      <c r="B526" s="64"/>
      <c r="C526" s="63"/>
      <c r="D526" s="63"/>
      <c r="E526" s="63"/>
      <c r="F526" s="67"/>
      <c r="G526" s="63"/>
      <c r="H526" s="68"/>
      <c r="J526" s="68"/>
      <c r="N526" s="68"/>
      <c r="O526" s="63"/>
      <c r="V526" s="63"/>
      <c r="W526" s="63"/>
      <c r="AA526" s="63"/>
      <c r="AB526" s="63"/>
      <c r="AC526" s="63"/>
      <c r="AD526" s="63"/>
      <c r="AE526" s="63"/>
      <c r="AF526" s="63"/>
      <c r="AG526" s="63"/>
      <c r="AH526" s="63"/>
      <c r="AI526" s="63"/>
      <c r="AJ526" s="63"/>
      <c r="AK526" s="63"/>
      <c r="AL526" s="63"/>
      <c r="AM526" s="63"/>
      <c r="AN526" s="63"/>
      <c r="AO526" s="63"/>
      <c r="AP526" s="63"/>
      <c r="AQ526" s="63"/>
      <c r="AR526" s="63"/>
      <c r="AS526" s="63"/>
      <c r="AT526" s="63"/>
      <c r="AU526" s="63"/>
      <c r="AV526" s="63"/>
      <c r="AW526" s="63"/>
      <c r="AX526" s="63"/>
      <c r="AY526" s="63"/>
      <c r="AZ526" s="63"/>
      <c r="BA526" s="63"/>
      <c r="BB526" s="63"/>
      <c r="BC526" s="63"/>
    </row>
    <row r="527" spans="1:55" x14ac:dyDescent="0.25">
      <c r="A527" s="63"/>
      <c r="B527" s="64"/>
      <c r="C527" s="63"/>
      <c r="D527" s="63"/>
      <c r="E527" s="63"/>
      <c r="F527" s="67"/>
      <c r="G527" s="63"/>
      <c r="H527" s="68"/>
      <c r="J527" s="68"/>
      <c r="N527" s="68"/>
      <c r="O527" s="63"/>
      <c r="V527" s="63"/>
      <c r="W527" s="63"/>
      <c r="AA527" s="63"/>
      <c r="AB527" s="63"/>
      <c r="AC527" s="63"/>
      <c r="AD527" s="63"/>
      <c r="AE527" s="63"/>
      <c r="AF527" s="63"/>
      <c r="AG527" s="63"/>
      <c r="AH527" s="63"/>
      <c r="AI527" s="63"/>
      <c r="AJ527" s="63"/>
      <c r="AK527" s="63"/>
      <c r="AL527" s="63"/>
      <c r="AM527" s="63"/>
      <c r="AN527" s="63"/>
      <c r="AO527" s="63"/>
      <c r="AP527" s="63"/>
      <c r="AQ527" s="63"/>
      <c r="AR527" s="63"/>
      <c r="AS527" s="63"/>
      <c r="AT527" s="63"/>
      <c r="AU527" s="63"/>
      <c r="AV527" s="63"/>
      <c r="AW527" s="63"/>
      <c r="AX527" s="63"/>
      <c r="AY527" s="63"/>
      <c r="AZ527" s="63"/>
      <c r="BA527" s="63"/>
      <c r="BB527" s="63"/>
      <c r="BC527" s="63"/>
    </row>
    <row r="528" spans="1:55" x14ac:dyDescent="0.25">
      <c r="A528" s="63"/>
      <c r="B528" s="64"/>
      <c r="C528" s="63"/>
      <c r="D528" s="63"/>
      <c r="E528" s="63"/>
      <c r="F528" s="67"/>
      <c r="G528" s="63"/>
      <c r="H528" s="68"/>
      <c r="J528" s="68"/>
      <c r="N528" s="68"/>
      <c r="O528" s="63"/>
      <c r="V528" s="63"/>
      <c r="W528" s="63"/>
      <c r="AA528" s="63"/>
      <c r="AB528" s="63"/>
      <c r="AC528" s="63"/>
      <c r="AD528" s="63"/>
      <c r="AE528" s="63"/>
      <c r="AF528" s="63"/>
      <c r="AG528" s="63"/>
      <c r="AH528" s="63"/>
      <c r="AI528" s="63"/>
      <c r="AJ528" s="63"/>
      <c r="AK528" s="63"/>
      <c r="AL528" s="63"/>
      <c r="AM528" s="63"/>
      <c r="AN528" s="63"/>
      <c r="AO528" s="63"/>
      <c r="AP528" s="63"/>
      <c r="AQ528" s="63"/>
      <c r="AR528" s="63"/>
      <c r="AS528" s="63"/>
      <c r="AT528" s="63"/>
      <c r="AU528" s="63"/>
      <c r="AV528" s="63"/>
      <c r="AW528" s="63"/>
      <c r="AX528" s="63"/>
      <c r="AY528" s="63"/>
      <c r="AZ528" s="63"/>
      <c r="BA528" s="63"/>
      <c r="BB528" s="63"/>
      <c r="BC528" s="63"/>
    </row>
    <row r="529" spans="1:55" x14ac:dyDescent="0.25">
      <c r="A529" s="63"/>
      <c r="B529" s="64"/>
      <c r="C529" s="63"/>
      <c r="D529" s="63"/>
      <c r="E529" s="63"/>
      <c r="F529" s="67"/>
      <c r="G529" s="63"/>
      <c r="H529" s="68"/>
      <c r="J529" s="68"/>
      <c r="N529" s="68"/>
      <c r="O529" s="63"/>
      <c r="V529" s="63"/>
      <c r="W529" s="63"/>
      <c r="AA529" s="63"/>
      <c r="AB529" s="63"/>
      <c r="AC529" s="63"/>
      <c r="AD529" s="63"/>
      <c r="AE529" s="63"/>
      <c r="AF529" s="63"/>
      <c r="AG529" s="63"/>
      <c r="AH529" s="63"/>
      <c r="AI529" s="63"/>
      <c r="AJ529" s="63"/>
      <c r="AK529" s="63"/>
      <c r="AL529" s="63"/>
      <c r="AM529" s="63"/>
      <c r="AN529" s="63"/>
      <c r="AO529" s="63"/>
      <c r="AP529" s="63"/>
      <c r="AQ529" s="63"/>
      <c r="AR529" s="63"/>
      <c r="AS529" s="63"/>
      <c r="AT529" s="63"/>
      <c r="AU529" s="63"/>
      <c r="AV529" s="63"/>
      <c r="AW529" s="63"/>
      <c r="AX529" s="63"/>
      <c r="AY529" s="63"/>
      <c r="AZ529" s="63"/>
      <c r="BA529" s="63"/>
      <c r="BB529" s="63"/>
      <c r="BC529" s="63"/>
    </row>
    <row r="530" spans="1:55" x14ac:dyDescent="0.25">
      <c r="A530" s="63"/>
      <c r="B530" s="64"/>
      <c r="C530" s="63"/>
      <c r="D530" s="63"/>
      <c r="E530" s="63"/>
      <c r="F530" s="67"/>
      <c r="G530" s="63"/>
      <c r="H530" s="68"/>
      <c r="J530" s="68"/>
      <c r="N530" s="68"/>
      <c r="O530" s="63"/>
      <c r="V530" s="63"/>
      <c r="W530" s="63"/>
      <c r="AA530" s="63"/>
      <c r="AB530" s="63"/>
      <c r="AC530" s="63"/>
      <c r="AD530" s="63"/>
      <c r="AE530" s="63"/>
      <c r="AF530" s="63"/>
      <c r="AG530" s="63"/>
      <c r="AH530" s="63"/>
      <c r="AI530" s="63"/>
      <c r="AJ530" s="63"/>
      <c r="AK530" s="63"/>
      <c r="AL530" s="63"/>
      <c r="AM530" s="63"/>
      <c r="AN530" s="63"/>
      <c r="AO530" s="63"/>
      <c r="AP530" s="63"/>
      <c r="AQ530" s="63"/>
      <c r="AR530" s="63"/>
      <c r="AS530" s="63"/>
      <c r="AT530" s="63"/>
      <c r="AU530" s="63"/>
      <c r="AV530" s="63"/>
      <c r="AW530" s="63"/>
      <c r="AX530" s="63"/>
      <c r="AY530" s="63"/>
      <c r="AZ530" s="63"/>
      <c r="BA530" s="63"/>
      <c r="BB530" s="63"/>
      <c r="BC530" s="63"/>
    </row>
    <row r="531" spans="1:55" x14ac:dyDescent="0.25">
      <c r="A531" s="63"/>
      <c r="B531" s="64"/>
      <c r="C531" s="63"/>
      <c r="D531" s="63"/>
      <c r="E531" s="63"/>
      <c r="F531" s="67"/>
      <c r="G531" s="63"/>
      <c r="H531" s="68"/>
      <c r="J531" s="68"/>
      <c r="N531" s="68"/>
      <c r="O531" s="63"/>
      <c r="V531" s="63"/>
      <c r="W531" s="63"/>
      <c r="AA531" s="63"/>
      <c r="AB531" s="63"/>
      <c r="AC531" s="63"/>
      <c r="AD531" s="63"/>
      <c r="AE531" s="63"/>
      <c r="AF531" s="63"/>
      <c r="AG531" s="63"/>
      <c r="AH531" s="63"/>
      <c r="AI531" s="63"/>
      <c r="AJ531" s="63"/>
      <c r="AK531" s="63"/>
      <c r="AL531" s="63"/>
      <c r="AM531" s="63"/>
      <c r="AN531" s="63"/>
      <c r="AO531" s="63"/>
      <c r="AP531" s="63"/>
      <c r="AQ531" s="63"/>
      <c r="AR531" s="63"/>
      <c r="AS531" s="63"/>
      <c r="AT531" s="63"/>
      <c r="AU531" s="63"/>
      <c r="AV531" s="63"/>
      <c r="AW531" s="63"/>
      <c r="AX531" s="63"/>
      <c r="AY531" s="63"/>
      <c r="AZ531" s="63"/>
      <c r="BA531" s="63"/>
      <c r="BB531" s="63"/>
      <c r="BC531" s="63"/>
    </row>
    <row r="532" spans="1:55" x14ac:dyDescent="0.25">
      <c r="A532" s="63"/>
      <c r="B532" s="64"/>
      <c r="C532" s="63"/>
      <c r="D532" s="63"/>
      <c r="E532" s="63"/>
      <c r="F532" s="67"/>
      <c r="G532" s="63"/>
      <c r="H532" s="68"/>
      <c r="J532" s="68"/>
      <c r="N532" s="68"/>
      <c r="O532" s="63"/>
      <c r="V532" s="63"/>
      <c r="W532" s="63"/>
      <c r="AA532" s="63"/>
      <c r="AB532" s="63"/>
      <c r="AC532" s="63"/>
      <c r="AD532" s="63"/>
      <c r="AE532" s="63"/>
      <c r="AF532" s="63"/>
      <c r="AG532" s="63"/>
      <c r="AH532" s="63"/>
      <c r="AI532" s="63"/>
      <c r="AJ532" s="63"/>
      <c r="AK532" s="63"/>
      <c r="AL532" s="63"/>
      <c r="AM532" s="63"/>
      <c r="AN532" s="63"/>
      <c r="AO532" s="63"/>
      <c r="AP532" s="63"/>
      <c r="AQ532" s="63"/>
      <c r="AR532" s="63"/>
      <c r="AS532" s="63"/>
      <c r="AT532" s="63"/>
      <c r="AU532" s="63"/>
      <c r="AV532" s="63"/>
      <c r="AW532" s="63"/>
      <c r="AX532" s="63"/>
      <c r="AY532" s="63"/>
      <c r="AZ532" s="63"/>
      <c r="BA532" s="63"/>
      <c r="BB532" s="63"/>
      <c r="BC532" s="63"/>
    </row>
    <row r="533" spans="1:55" x14ac:dyDescent="0.25">
      <c r="A533" s="63"/>
      <c r="B533" s="64"/>
      <c r="C533" s="63"/>
      <c r="D533" s="63"/>
      <c r="E533" s="63"/>
      <c r="F533" s="67"/>
      <c r="G533" s="63"/>
      <c r="H533" s="68"/>
      <c r="J533" s="68"/>
      <c r="N533" s="68"/>
      <c r="O533" s="63"/>
      <c r="V533" s="63"/>
      <c r="W533" s="63"/>
      <c r="AA533" s="63"/>
      <c r="AB533" s="63"/>
      <c r="AC533" s="63"/>
      <c r="AD533" s="63"/>
      <c r="AE533" s="63"/>
      <c r="AF533" s="63"/>
      <c r="AG533" s="63"/>
      <c r="AH533" s="63"/>
      <c r="AI533" s="63"/>
      <c r="AJ533" s="63"/>
      <c r="AK533" s="63"/>
      <c r="AL533" s="63"/>
      <c r="AM533" s="63"/>
      <c r="AN533" s="63"/>
      <c r="AO533" s="63"/>
      <c r="AP533" s="63"/>
      <c r="AQ533" s="63"/>
      <c r="AR533" s="63"/>
      <c r="AS533" s="63"/>
      <c r="AT533" s="63"/>
      <c r="AU533" s="63"/>
      <c r="AV533" s="63"/>
      <c r="AW533" s="63"/>
      <c r="AX533" s="63"/>
      <c r="AY533" s="63"/>
      <c r="AZ533" s="63"/>
      <c r="BA533" s="63"/>
      <c r="BB533" s="63"/>
      <c r="BC533" s="63"/>
    </row>
    <row r="534" spans="1:55" x14ac:dyDescent="0.25">
      <c r="A534" s="63"/>
      <c r="B534" s="64"/>
      <c r="C534" s="63"/>
      <c r="D534" s="63"/>
      <c r="E534" s="63"/>
      <c r="F534" s="67"/>
      <c r="G534" s="63"/>
      <c r="H534" s="68"/>
      <c r="J534" s="68"/>
      <c r="N534" s="68"/>
      <c r="O534" s="63"/>
      <c r="V534" s="63"/>
      <c r="W534" s="63"/>
      <c r="AA534" s="63"/>
      <c r="AB534" s="63"/>
      <c r="AC534" s="63"/>
      <c r="AD534" s="63"/>
      <c r="AE534" s="63"/>
      <c r="AF534" s="63"/>
      <c r="AG534" s="63"/>
      <c r="AH534" s="63"/>
      <c r="AI534" s="63"/>
      <c r="AJ534" s="63"/>
      <c r="AK534" s="63"/>
      <c r="AL534" s="63"/>
      <c r="AM534" s="63"/>
      <c r="AN534" s="63"/>
      <c r="AO534" s="63"/>
      <c r="AP534" s="63"/>
      <c r="AQ534" s="63"/>
      <c r="AR534" s="63"/>
      <c r="AS534" s="63"/>
      <c r="AT534" s="63"/>
      <c r="AU534" s="63"/>
      <c r="AV534" s="63"/>
      <c r="AW534" s="63"/>
      <c r="AX534" s="63"/>
      <c r="AY534" s="63"/>
      <c r="AZ534" s="63"/>
      <c r="BA534" s="63"/>
      <c r="BB534" s="63"/>
      <c r="BC534" s="63"/>
    </row>
    <row r="535" spans="1:55" x14ac:dyDescent="0.25">
      <c r="A535" s="63"/>
      <c r="B535" s="64"/>
      <c r="C535" s="63"/>
      <c r="D535" s="63"/>
      <c r="E535" s="63"/>
      <c r="F535" s="67"/>
      <c r="G535" s="63"/>
      <c r="H535" s="68"/>
      <c r="J535" s="68"/>
      <c r="N535" s="68"/>
      <c r="O535" s="63"/>
      <c r="V535" s="63"/>
      <c r="W535" s="63"/>
      <c r="AA535" s="63"/>
      <c r="AB535" s="63"/>
      <c r="AC535" s="63"/>
      <c r="AD535" s="63"/>
      <c r="AE535" s="63"/>
      <c r="AF535" s="63"/>
      <c r="AG535" s="63"/>
      <c r="AH535" s="63"/>
      <c r="AI535" s="63"/>
      <c r="AJ535" s="63"/>
      <c r="AK535" s="63"/>
      <c r="AL535" s="63"/>
      <c r="AM535" s="63"/>
      <c r="AN535" s="63"/>
      <c r="AO535" s="63"/>
      <c r="AP535" s="63"/>
      <c r="AQ535" s="63"/>
      <c r="AR535" s="63"/>
      <c r="AS535" s="63"/>
      <c r="AT535" s="63"/>
      <c r="AU535" s="63"/>
      <c r="AV535" s="63"/>
      <c r="AW535" s="63"/>
      <c r="AX535" s="63"/>
      <c r="AY535" s="63"/>
      <c r="AZ535" s="63"/>
      <c r="BA535" s="63"/>
      <c r="BB535" s="63"/>
      <c r="BC535" s="63"/>
    </row>
    <row r="536" spans="1:55" x14ac:dyDescent="0.25">
      <c r="A536" s="63"/>
      <c r="B536" s="64"/>
      <c r="C536" s="63"/>
      <c r="D536" s="63"/>
      <c r="E536" s="63"/>
      <c r="F536" s="67"/>
      <c r="G536" s="63"/>
      <c r="H536" s="68"/>
      <c r="J536" s="68"/>
      <c r="N536" s="68"/>
      <c r="O536" s="63"/>
      <c r="V536" s="63"/>
      <c r="W536" s="63"/>
      <c r="AA536" s="63"/>
      <c r="AB536" s="63"/>
      <c r="AC536" s="63"/>
      <c r="AD536" s="63"/>
      <c r="AE536" s="63"/>
      <c r="AF536" s="63"/>
      <c r="AG536" s="63"/>
      <c r="AH536" s="63"/>
      <c r="AI536" s="63"/>
      <c r="AJ536" s="63"/>
      <c r="AK536" s="63"/>
      <c r="AL536" s="63"/>
      <c r="AM536" s="63"/>
      <c r="AN536" s="63"/>
      <c r="AO536" s="63"/>
      <c r="AP536" s="63"/>
      <c r="AQ536" s="63"/>
      <c r="AR536" s="63"/>
      <c r="AS536" s="63"/>
      <c r="AT536" s="63"/>
      <c r="AU536" s="63"/>
      <c r="AV536" s="63"/>
      <c r="AW536" s="63"/>
      <c r="AX536" s="63"/>
      <c r="AY536" s="63"/>
      <c r="AZ536" s="63"/>
      <c r="BA536" s="63"/>
      <c r="BB536" s="63"/>
      <c r="BC536" s="63"/>
    </row>
    <row r="537" spans="1:55" x14ac:dyDescent="0.25">
      <c r="A537" s="63"/>
      <c r="B537" s="64"/>
      <c r="C537" s="63"/>
      <c r="D537" s="63"/>
      <c r="E537" s="63"/>
      <c r="F537" s="67"/>
      <c r="G537" s="63"/>
      <c r="H537" s="68"/>
      <c r="J537" s="68"/>
      <c r="N537" s="68"/>
      <c r="O537" s="63"/>
      <c r="V537" s="63"/>
      <c r="W537" s="63"/>
      <c r="AA537" s="63"/>
      <c r="AB537" s="63"/>
      <c r="AC537" s="63"/>
      <c r="AD537" s="63"/>
      <c r="AE537" s="63"/>
      <c r="AF537" s="63"/>
      <c r="AG537" s="63"/>
      <c r="AH537" s="63"/>
      <c r="AI537" s="63"/>
      <c r="AJ537" s="63"/>
      <c r="AK537" s="63"/>
      <c r="AL537" s="63"/>
      <c r="AM537" s="63"/>
      <c r="AN537" s="63"/>
      <c r="AO537" s="63"/>
      <c r="AP537" s="63"/>
      <c r="AQ537" s="63"/>
      <c r="AR537" s="63"/>
      <c r="AS537" s="63"/>
      <c r="AT537" s="63"/>
      <c r="AU537" s="63"/>
      <c r="AV537" s="63"/>
      <c r="AW537" s="63"/>
      <c r="AX537" s="63"/>
      <c r="AY537" s="63"/>
      <c r="AZ537" s="63"/>
      <c r="BA537" s="63"/>
      <c r="BB537" s="63"/>
      <c r="BC537" s="63"/>
    </row>
    <row r="538" spans="1:55" x14ac:dyDescent="0.25">
      <c r="A538" s="63"/>
      <c r="B538" s="64"/>
      <c r="C538" s="63"/>
      <c r="D538" s="63"/>
      <c r="E538" s="63"/>
      <c r="F538" s="67"/>
      <c r="G538" s="63"/>
      <c r="H538" s="68"/>
      <c r="J538" s="68"/>
      <c r="N538" s="68"/>
      <c r="O538" s="63"/>
      <c r="V538" s="63"/>
      <c r="W538" s="63"/>
      <c r="AA538" s="63"/>
      <c r="AB538" s="63"/>
      <c r="AC538" s="63"/>
      <c r="AD538" s="63"/>
      <c r="AE538" s="63"/>
      <c r="AF538" s="63"/>
      <c r="AG538" s="63"/>
      <c r="AH538" s="63"/>
      <c r="AI538" s="63"/>
      <c r="AJ538" s="63"/>
      <c r="AK538" s="63"/>
      <c r="AL538" s="63"/>
      <c r="AM538" s="63"/>
      <c r="AN538" s="63"/>
      <c r="AO538" s="63"/>
      <c r="AP538" s="63"/>
      <c r="AQ538" s="63"/>
      <c r="AR538" s="63"/>
      <c r="AS538" s="63"/>
      <c r="AT538" s="63"/>
      <c r="AU538" s="63"/>
      <c r="AV538" s="63"/>
      <c r="AW538" s="63"/>
      <c r="AX538" s="63"/>
      <c r="AY538" s="63"/>
      <c r="AZ538" s="63"/>
      <c r="BA538" s="63"/>
      <c r="BB538" s="63"/>
      <c r="BC538" s="63"/>
    </row>
    <row r="539" spans="1:55" x14ac:dyDescent="0.25">
      <c r="A539" s="63"/>
      <c r="B539" s="64"/>
      <c r="C539" s="63"/>
      <c r="D539" s="63"/>
      <c r="E539" s="63"/>
      <c r="F539" s="67"/>
      <c r="G539" s="63"/>
      <c r="H539" s="68"/>
      <c r="J539" s="68"/>
      <c r="N539" s="68"/>
      <c r="O539" s="63"/>
      <c r="V539" s="63"/>
      <c r="W539" s="63"/>
      <c r="AA539" s="63"/>
      <c r="AB539" s="63"/>
      <c r="AC539" s="63"/>
      <c r="AD539" s="63"/>
      <c r="AE539" s="63"/>
      <c r="AF539" s="63"/>
      <c r="AG539" s="63"/>
      <c r="AH539" s="63"/>
      <c r="AI539" s="63"/>
      <c r="AJ539" s="63"/>
      <c r="AK539" s="63"/>
      <c r="AL539" s="63"/>
      <c r="AM539" s="63"/>
      <c r="AN539" s="63"/>
      <c r="AO539" s="63"/>
      <c r="AP539" s="63"/>
      <c r="AQ539" s="63"/>
      <c r="AR539" s="63"/>
      <c r="AS539" s="63"/>
      <c r="AT539" s="63"/>
      <c r="AU539" s="63"/>
      <c r="AV539" s="63"/>
      <c r="AW539" s="63"/>
      <c r="AX539" s="63"/>
      <c r="AY539" s="63"/>
      <c r="AZ539" s="63"/>
      <c r="BA539" s="63"/>
      <c r="BB539" s="63"/>
      <c r="BC539" s="63"/>
    </row>
    <row r="540" spans="1:55" x14ac:dyDescent="0.25">
      <c r="A540" s="63"/>
      <c r="B540" s="64"/>
      <c r="C540" s="63"/>
      <c r="D540" s="63"/>
      <c r="E540" s="63"/>
      <c r="F540" s="67"/>
      <c r="G540" s="63"/>
      <c r="H540" s="68"/>
      <c r="J540" s="68"/>
      <c r="N540" s="68"/>
      <c r="O540" s="63"/>
      <c r="V540" s="63"/>
      <c r="W540" s="63"/>
      <c r="AA540" s="63"/>
      <c r="AB540" s="63"/>
      <c r="AC540" s="63"/>
      <c r="AD540" s="63"/>
      <c r="AE540" s="63"/>
      <c r="AF540" s="63"/>
      <c r="AG540" s="63"/>
      <c r="AH540" s="63"/>
      <c r="AI540" s="63"/>
      <c r="AJ540" s="63"/>
      <c r="AK540" s="63"/>
      <c r="AL540" s="63"/>
      <c r="AM540" s="63"/>
      <c r="AN540" s="63"/>
      <c r="AO540" s="63"/>
      <c r="AP540" s="63"/>
      <c r="AQ540" s="63"/>
      <c r="AR540" s="63"/>
      <c r="AS540" s="63"/>
      <c r="AT540" s="63"/>
      <c r="AU540" s="63"/>
      <c r="AV540" s="63"/>
      <c r="AW540" s="63"/>
      <c r="AX540" s="63"/>
      <c r="AY540" s="63"/>
      <c r="AZ540" s="63"/>
      <c r="BA540" s="63"/>
      <c r="BB540" s="63"/>
      <c r="BC540" s="63"/>
    </row>
    <row r="541" spans="1:55" x14ac:dyDescent="0.25">
      <c r="A541" s="63"/>
      <c r="B541" s="64"/>
      <c r="C541" s="63"/>
      <c r="D541" s="63"/>
      <c r="E541" s="63"/>
      <c r="F541" s="67"/>
      <c r="G541" s="63"/>
      <c r="H541" s="68"/>
      <c r="J541" s="68"/>
      <c r="N541" s="68"/>
      <c r="O541" s="63"/>
      <c r="V541" s="63"/>
      <c r="W541" s="63"/>
      <c r="AA541" s="63"/>
      <c r="AB541" s="63"/>
      <c r="AC541" s="63"/>
      <c r="AD541" s="63"/>
      <c r="AE541" s="63"/>
      <c r="AF541" s="63"/>
      <c r="AG541" s="63"/>
      <c r="AH541" s="63"/>
      <c r="AI541" s="63"/>
      <c r="AJ541" s="63"/>
      <c r="AK541" s="63"/>
      <c r="AL541" s="63"/>
      <c r="AM541" s="63"/>
      <c r="AN541" s="63"/>
      <c r="AO541" s="63"/>
      <c r="AP541" s="63"/>
      <c r="AQ541" s="63"/>
      <c r="AR541" s="63"/>
      <c r="AS541" s="63"/>
      <c r="AT541" s="63"/>
      <c r="AU541" s="63"/>
      <c r="AV541" s="63"/>
      <c r="AW541" s="63"/>
      <c r="AX541" s="63"/>
      <c r="AY541" s="63"/>
      <c r="AZ541" s="63"/>
      <c r="BA541" s="63"/>
      <c r="BB541" s="63"/>
      <c r="BC541" s="63"/>
    </row>
    <row r="542" spans="1:55" x14ac:dyDescent="0.25">
      <c r="A542" s="63"/>
      <c r="B542" s="64"/>
      <c r="C542" s="63"/>
      <c r="D542" s="63"/>
      <c r="E542" s="63"/>
      <c r="F542" s="67"/>
      <c r="G542" s="63"/>
      <c r="H542" s="68"/>
      <c r="J542" s="68"/>
      <c r="N542" s="68"/>
      <c r="O542" s="63"/>
      <c r="V542" s="63"/>
      <c r="W542" s="63"/>
      <c r="AA542" s="63"/>
      <c r="AB542" s="63"/>
      <c r="AC542" s="63"/>
      <c r="AD542" s="63"/>
      <c r="AE542" s="63"/>
      <c r="AF542" s="63"/>
      <c r="AG542" s="63"/>
      <c r="AH542" s="63"/>
      <c r="AI542" s="63"/>
      <c r="AJ542" s="63"/>
      <c r="AK542" s="63"/>
      <c r="AL542" s="63"/>
      <c r="AM542" s="63"/>
      <c r="AN542" s="63"/>
      <c r="AO542" s="63"/>
      <c r="AP542" s="63"/>
      <c r="AQ542" s="63"/>
      <c r="AR542" s="63"/>
      <c r="AS542" s="63"/>
      <c r="AT542" s="63"/>
      <c r="AU542" s="63"/>
      <c r="AV542" s="63"/>
      <c r="AW542" s="63"/>
      <c r="AX542" s="63"/>
      <c r="AY542" s="63"/>
      <c r="AZ542" s="63"/>
      <c r="BA542" s="63"/>
      <c r="BB542" s="63"/>
      <c r="BC542" s="63"/>
    </row>
    <row r="543" spans="1:55" x14ac:dyDescent="0.25">
      <c r="A543" s="63"/>
      <c r="B543" s="64"/>
      <c r="C543" s="63"/>
      <c r="D543" s="63"/>
      <c r="E543" s="63"/>
      <c r="F543" s="67"/>
      <c r="G543" s="63"/>
      <c r="H543" s="68"/>
      <c r="J543" s="68"/>
      <c r="N543" s="68"/>
      <c r="O543" s="63"/>
      <c r="V543" s="63"/>
      <c r="W543" s="63"/>
      <c r="AA543" s="63"/>
      <c r="AB543" s="63"/>
      <c r="AC543" s="63"/>
      <c r="AD543" s="63"/>
      <c r="AE543" s="63"/>
      <c r="AF543" s="63"/>
      <c r="AG543" s="63"/>
      <c r="AH543" s="63"/>
      <c r="AI543" s="63"/>
      <c r="AJ543" s="63"/>
      <c r="AK543" s="63"/>
      <c r="AL543" s="63"/>
      <c r="AM543" s="63"/>
      <c r="AN543" s="63"/>
      <c r="AO543" s="63"/>
      <c r="AP543" s="63"/>
      <c r="AQ543" s="63"/>
      <c r="AR543" s="63"/>
      <c r="AS543" s="63"/>
      <c r="AT543" s="63"/>
      <c r="AU543" s="63"/>
      <c r="AV543" s="63"/>
      <c r="AW543" s="63"/>
      <c r="AX543" s="63"/>
      <c r="AY543" s="63"/>
      <c r="AZ543" s="63"/>
      <c r="BA543" s="63"/>
      <c r="BB543" s="63"/>
      <c r="BC543" s="63"/>
    </row>
    <row r="544" spans="1:55" x14ac:dyDescent="0.25">
      <c r="A544" s="63"/>
      <c r="B544" s="64"/>
      <c r="C544" s="63"/>
      <c r="D544" s="63"/>
      <c r="E544" s="63"/>
      <c r="F544" s="67"/>
      <c r="G544" s="63"/>
      <c r="H544" s="68"/>
      <c r="J544" s="68"/>
      <c r="N544" s="68"/>
      <c r="O544" s="63"/>
      <c r="V544" s="63"/>
      <c r="W544" s="63"/>
      <c r="AA544" s="63"/>
      <c r="AB544" s="63"/>
      <c r="AC544" s="63"/>
      <c r="AD544" s="63"/>
      <c r="AE544" s="63"/>
      <c r="AF544" s="63"/>
      <c r="AG544" s="63"/>
      <c r="AH544" s="63"/>
      <c r="AI544" s="63"/>
      <c r="AJ544" s="63"/>
      <c r="AK544" s="63"/>
      <c r="AL544" s="63"/>
      <c r="AM544" s="63"/>
      <c r="AN544" s="63"/>
      <c r="AO544" s="63"/>
      <c r="AP544" s="63"/>
      <c r="AQ544" s="63"/>
      <c r="AR544" s="63"/>
      <c r="AS544" s="63"/>
      <c r="AT544" s="63"/>
      <c r="AU544" s="63"/>
      <c r="AV544" s="63"/>
      <c r="AW544" s="63"/>
      <c r="AX544" s="63"/>
      <c r="AY544" s="63"/>
      <c r="AZ544" s="63"/>
      <c r="BA544" s="63"/>
      <c r="BB544" s="63"/>
      <c r="BC544" s="63"/>
    </row>
    <row r="545" spans="1:55" x14ac:dyDescent="0.25">
      <c r="A545" s="63"/>
      <c r="B545" s="64"/>
      <c r="C545" s="63"/>
      <c r="D545" s="63"/>
      <c r="E545" s="63"/>
      <c r="F545" s="67"/>
      <c r="G545" s="63"/>
      <c r="H545" s="68"/>
      <c r="J545" s="68"/>
      <c r="N545" s="68"/>
      <c r="O545" s="63"/>
      <c r="V545" s="63"/>
      <c r="W545" s="63"/>
      <c r="AA545" s="63"/>
      <c r="AB545" s="63"/>
      <c r="AC545" s="63"/>
      <c r="AD545" s="63"/>
      <c r="AE545" s="63"/>
      <c r="AF545" s="63"/>
      <c r="AG545" s="63"/>
      <c r="AH545" s="63"/>
      <c r="AI545" s="63"/>
      <c r="AJ545" s="63"/>
      <c r="AK545" s="63"/>
      <c r="AL545" s="63"/>
      <c r="AM545" s="63"/>
      <c r="AN545" s="63"/>
      <c r="AO545" s="63"/>
      <c r="AP545" s="63"/>
      <c r="AQ545" s="63"/>
      <c r="AR545" s="63"/>
      <c r="AS545" s="63"/>
      <c r="AT545" s="63"/>
      <c r="AU545" s="63"/>
      <c r="AV545" s="63"/>
      <c r="AW545" s="63"/>
      <c r="AX545" s="63"/>
      <c r="AY545" s="63"/>
      <c r="AZ545" s="63"/>
      <c r="BA545" s="63"/>
      <c r="BB545" s="63"/>
      <c r="BC545" s="63"/>
    </row>
    <row r="546" spans="1:55" x14ac:dyDescent="0.25">
      <c r="A546" s="63"/>
      <c r="B546" s="64"/>
      <c r="C546" s="63"/>
      <c r="D546" s="63"/>
      <c r="E546" s="63"/>
      <c r="F546" s="67"/>
      <c r="G546" s="63"/>
      <c r="H546" s="68"/>
      <c r="J546" s="68"/>
      <c r="N546" s="68"/>
      <c r="O546" s="63"/>
      <c r="V546" s="63"/>
      <c r="W546" s="63"/>
      <c r="AA546" s="63"/>
      <c r="AB546" s="63"/>
      <c r="AC546" s="63"/>
      <c r="AD546" s="63"/>
      <c r="AE546" s="63"/>
      <c r="AF546" s="63"/>
      <c r="AG546" s="63"/>
      <c r="AH546" s="63"/>
      <c r="AI546" s="63"/>
      <c r="AJ546" s="63"/>
      <c r="AK546" s="63"/>
      <c r="AL546" s="63"/>
      <c r="AM546" s="63"/>
      <c r="AN546" s="63"/>
      <c r="AO546" s="63"/>
      <c r="AP546" s="63"/>
      <c r="AQ546" s="63"/>
      <c r="AR546" s="63"/>
      <c r="AS546" s="63"/>
      <c r="AT546" s="63"/>
      <c r="AU546" s="63"/>
      <c r="AV546" s="63"/>
      <c r="AW546" s="63"/>
      <c r="AX546" s="63"/>
      <c r="AY546" s="63"/>
      <c r="AZ546" s="63"/>
      <c r="BA546" s="63"/>
      <c r="BB546" s="63"/>
      <c r="BC546" s="63"/>
    </row>
    <row r="547" spans="1:55" x14ac:dyDescent="0.25">
      <c r="A547" s="63"/>
      <c r="B547" s="64"/>
      <c r="C547" s="63"/>
      <c r="D547" s="63"/>
      <c r="E547" s="63"/>
      <c r="F547" s="67"/>
      <c r="G547" s="63"/>
      <c r="H547" s="68"/>
      <c r="J547" s="68"/>
      <c r="N547" s="68"/>
      <c r="O547" s="63"/>
      <c r="V547" s="63"/>
      <c r="W547" s="63"/>
      <c r="AA547" s="63"/>
      <c r="AB547" s="63"/>
      <c r="AC547" s="63"/>
      <c r="AD547" s="63"/>
      <c r="AE547" s="63"/>
      <c r="AF547" s="63"/>
      <c r="AG547" s="63"/>
      <c r="AH547" s="63"/>
      <c r="AI547" s="63"/>
      <c r="AJ547" s="63"/>
      <c r="AK547" s="63"/>
      <c r="AL547" s="63"/>
      <c r="AM547" s="63"/>
      <c r="AN547" s="63"/>
      <c r="AO547" s="63"/>
      <c r="AP547" s="63"/>
      <c r="AQ547" s="63"/>
      <c r="AR547" s="63"/>
      <c r="AS547" s="63"/>
      <c r="AT547" s="63"/>
      <c r="AU547" s="63"/>
      <c r="AV547" s="63"/>
      <c r="AW547" s="63"/>
      <c r="AX547" s="63"/>
      <c r="AY547" s="63"/>
      <c r="AZ547" s="63"/>
      <c r="BA547" s="63"/>
      <c r="BB547" s="63"/>
      <c r="BC547" s="63"/>
    </row>
    <row r="548" spans="1:55" x14ac:dyDescent="0.25">
      <c r="A548" s="63"/>
      <c r="B548" s="64"/>
      <c r="C548" s="63"/>
      <c r="D548" s="63"/>
      <c r="E548" s="63"/>
      <c r="F548" s="67"/>
      <c r="G548" s="63"/>
      <c r="H548" s="68"/>
      <c r="J548" s="68"/>
      <c r="N548" s="68"/>
      <c r="O548" s="63"/>
      <c r="V548" s="63"/>
      <c r="W548" s="63"/>
      <c r="AA548" s="63"/>
      <c r="AB548" s="63"/>
      <c r="AC548" s="63"/>
      <c r="AD548" s="63"/>
      <c r="AE548" s="63"/>
      <c r="AF548" s="63"/>
      <c r="AG548" s="63"/>
      <c r="AH548" s="63"/>
      <c r="AI548" s="63"/>
      <c r="AJ548" s="63"/>
      <c r="AK548" s="63"/>
      <c r="AL548" s="63"/>
      <c r="AM548" s="63"/>
      <c r="AN548" s="63"/>
      <c r="AO548" s="63"/>
      <c r="AP548" s="63"/>
      <c r="AQ548" s="63"/>
      <c r="AR548" s="63"/>
      <c r="AS548" s="63"/>
      <c r="AT548" s="63"/>
      <c r="AU548" s="63"/>
      <c r="AV548" s="63"/>
      <c r="AW548" s="63"/>
      <c r="AX548" s="63"/>
      <c r="AY548" s="63"/>
      <c r="AZ548" s="63"/>
      <c r="BA548" s="63"/>
      <c r="BB548" s="63"/>
      <c r="BC548" s="63"/>
    </row>
    <row r="549" spans="1:55" x14ac:dyDescent="0.25">
      <c r="A549" s="63"/>
      <c r="B549" s="64"/>
      <c r="C549" s="63"/>
      <c r="D549" s="63"/>
      <c r="E549" s="63"/>
      <c r="F549" s="67"/>
      <c r="G549" s="63"/>
      <c r="H549" s="68"/>
      <c r="J549" s="68"/>
      <c r="N549" s="68"/>
      <c r="O549" s="63"/>
      <c r="V549" s="63"/>
      <c r="W549" s="63"/>
      <c r="AA549" s="63"/>
      <c r="AB549" s="63"/>
      <c r="AC549" s="63"/>
      <c r="AD549" s="63"/>
      <c r="AE549" s="63"/>
      <c r="AF549" s="63"/>
      <c r="AG549" s="63"/>
      <c r="AH549" s="63"/>
      <c r="AI549" s="63"/>
      <c r="AJ549" s="63"/>
      <c r="AK549" s="63"/>
      <c r="AL549" s="63"/>
      <c r="AM549" s="63"/>
      <c r="AN549" s="63"/>
      <c r="AO549" s="63"/>
      <c r="AP549" s="63"/>
      <c r="AQ549" s="63"/>
      <c r="AR549" s="63"/>
      <c r="AS549" s="63"/>
      <c r="AT549" s="63"/>
      <c r="AU549" s="63"/>
      <c r="AV549" s="63"/>
      <c r="AW549" s="63"/>
      <c r="AX549" s="63"/>
      <c r="AY549" s="63"/>
      <c r="AZ549" s="63"/>
      <c r="BA549" s="63"/>
      <c r="BB549" s="63"/>
      <c r="BC549" s="63"/>
    </row>
    <row r="550" spans="1:55" x14ac:dyDescent="0.25">
      <c r="A550" s="63"/>
      <c r="B550" s="64"/>
      <c r="C550" s="63"/>
      <c r="D550" s="63"/>
      <c r="E550" s="63"/>
      <c r="F550" s="67"/>
      <c r="G550" s="63"/>
      <c r="H550" s="68"/>
      <c r="J550" s="68"/>
      <c r="N550" s="68"/>
      <c r="O550" s="63"/>
      <c r="V550" s="63"/>
      <c r="W550" s="63"/>
      <c r="AA550" s="63"/>
      <c r="AB550" s="63"/>
      <c r="AC550" s="63"/>
      <c r="AD550" s="63"/>
      <c r="AE550" s="63"/>
      <c r="AF550" s="63"/>
      <c r="AG550" s="63"/>
      <c r="AH550" s="63"/>
      <c r="AI550" s="63"/>
      <c r="AJ550" s="63"/>
      <c r="AK550" s="63"/>
      <c r="AL550" s="63"/>
      <c r="AM550" s="63"/>
      <c r="AN550" s="63"/>
      <c r="AO550" s="63"/>
      <c r="AP550" s="63"/>
      <c r="AQ550" s="63"/>
      <c r="AR550" s="63"/>
      <c r="AS550" s="63"/>
      <c r="AT550" s="63"/>
      <c r="AU550" s="63"/>
      <c r="AV550" s="63"/>
      <c r="AW550" s="63"/>
      <c r="AX550" s="63"/>
      <c r="AY550" s="63"/>
      <c r="AZ550" s="63"/>
      <c r="BA550" s="63"/>
      <c r="BB550" s="63"/>
      <c r="BC550" s="63"/>
    </row>
    <row r="551" spans="1:55" x14ac:dyDescent="0.25">
      <c r="A551" s="63"/>
      <c r="B551" s="64"/>
      <c r="C551" s="63"/>
      <c r="D551" s="63"/>
      <c r="E551" s="63"/>
      <c r="F551" s="67"/>
      <c r="G551" s="63"/>
      <c r="H551" s="68"/>
      <c r="J551" s="68"/>
      <c r="N551" s="68"/>
      <c r="O551" s="63"/>
      <c r="V551" s="63"/>
      <c r="W551" s="63"/>
      <c r="AA551" s="63"/>
      <c r="AB551" s="63"/>
      <c r="AC551" s="63"/>
      <c r="AD551" s="63"/>
      <c r="AE551" s="63"/>
      <c r="AF551" s="63"/>
      <c r="AG551" s="63"/>
      <c r="AH551" s="63"/>
      <c r="AI551" s="63"/>
      <c r="AJ551" s="63"/>
      <c r="AK551" s="63"/>
      <c r="AL551" s="63"/>
      <c r="AM551" s="63"/>
      <c r="AN551" s="63"/>
      <c r="AO551" s="63"/>
      <c r="AP551" s="63"/>
      <c r="AQ551" s="63"/>
      <c r="AR551" s="63"/>
      <c r="AS551" s="63"/>
      <c r="AT551" s="63"/>
      <c r="AU551" s="63"/>
      <c r="AV551" s="63"/>
      <c r="AW551" s="63"/>
      <c r="AX551" s="63"/>
      <c r="AY551" s="63"/>
      <c r="AZ551" s="63"/>
      <c r="BA551" s="63"/>
      <c r="BB551" s="63"/>
      <c r="BC551" s="63"/>
    </row>
    <row r="552" spans="1:55" x14ac:dyDescent="0.25">
      <c r="A552" s="63"/>
      <c r="B552" s="64"/>
      <c r="C552" s="63"/>
      <c r="D552" s="63"/>
      <c r="E552" s="63"/>
      <c r="F552" s="67"/>
      <c r="G552" s="63"/>
      <c r="H552" s="68"/>
      <c r="J552" s="68"/>
      <c r="N552" s="68"/>
      <c r="O552" s="63"/>
      <c r="V552" s="63"/>
      <c r="W552" s="63"/>
      <c r="AA552" s="63"/>
      <c r="AB552" s="63"/>
      <c r="AC552" s="63"/>
      <c r="AD552" s="63"/>
      <c r="AE552" s="63"/>
      <c r="AF552" s="63"/>
      <c r="AG552" s="63"/>
      <c r="AH552" s="63"/>
      <c r="AI552" s="63"/>
      <c r="AJ552" s="63"/>
      <c r="AK552" s="63"/>
      <c r="AL552" s="63"/>
      <c r="AM552" s="63"/>
      <c r="AN552" s="63"/>
      <c r="AO552" s="63"/>
      <c r="AP552" s="63"/>
      <c r="AQ552" s="63"/>
      <c r="AR552" s="63"/>
      <c r="AS552" s="63"/>
      <c r="AT552" s="63"/>
      <c r="AU552" s="63"/>
      <c r="AV552" s="63"/>
      <c r="AW552" s="63"/>
      <c r="AX552" s="63"/>
      <c r="AY552" s="63"/>
      <c r="AZ552" s="63"/>
      <c r="BA552" s="63"/>
      <c r="BB552" s="63"/>
      <c r="BC552" s="63"/>
    </row>
    <row r="553" spans="1:55" x14ac:dyDescent="0.25">
      <c r="A553" s="63"/>
      <c r="B553" s="64"/>
      <c r="C553" s="63"/>
      <c r="D553" s="63"/>
      <c r="E553" s="63"/>
      <c r="F553" s="67"/>
      <c r="G553" s="63"/>
      <c r="H553" s="68"/>
      <c r="J553" s="68"/>
      <c r="N553" s="68"/>
      <c r="O553" s="63"/>
      <c r="V553" s="63"/>
      <c r="W553" s="63"/>
      <c r="AA553" s="63"/>
      <c r="AB553" s="63"/>
      <c r="AC553" s="63"/>
      <c r="AD553" s="63"/>
      <c r="AE553" s="63"/>
      <c r="AF553" s="63"/>
      <c r="AG553" s="63"/>
      <c r="AH553" s="63"/>
      <c r="AI553" s="63"/>
      <c r="AJ553" s="63"/>
      <c r="AK553" s="63"/>
      <c r="AL553" s="63"/>
      <c r="AM553" s="63"/>
      <c r="AN553" s="63"/>
      <c r="AO553" s="63"/>
      <c r="AP553" s="63"/>
      <c r="AQ553" s="63"/>
      <c r="AR553" s="63"/>
      <c r="AS553" s="63"/>
      <c r="AT553" s="63"/>
      <c r="AU553" s="63"/>
      <c r="AV553" s="63"/>
      <c r="AW553" s="63"/>
      <c r="AX553" s="63"/>
      <c r="AY553" s="63"/>
      <c r="AZ553" s="63"/>
      <c r="BA553" s="63"/>
      <c r="BB553" s="63"/>
      <c r="BC553" s="63"/>
    </row>
    <row r="554" spans="1:55" x14ac:dyDescent="0.25">
      <c r="A554" s="63"/>
      <c r="B554" s="64"/>
      <c r="C554" s="63"/>
      <c r="D554" s="63"/>
      <c r="E554" s="63"/>
      <c r="F554" s="67"/>
      <c r="G554" s="63"/>
      <c r="H554" s="68"/>
      <c r="J554" s="68"/>
      <c r="N554" s="68"/>
      <c r="O554" s="63"/>
      <c r="V554" s="63"/>
      <c r="W554" s="63"/>
      <c r="AA554" s="63"/>
      <c r="AB554" s="63"/>
      <c r="AC554" s="63"/>
      <c r="AD554" s="63"/>
      <c r="AE554" s="63"/>
      <c r="AF554" s="63"/>
      <c r="AG554" s="63"/>
      <c r="AH554" s="63"/>
      <c r="AI554" s="63"/>
      <c r="AJ554" s="63"/>
      <c r="AK554" s="63"/>
      <c r="AL554" s="63"/>
      <c r="AM554" s="63"/>
      <c r="AN554" s="63"/>
      <c r="AO554" s="63"/>
      <c r="AP554" s="63"/>
      <c r="AQ554" s="63"/>
      <c r="AR554" s="63"/>
      <c r="AS554" s="63"/>
      <c r="AT554" s="63"/>
      <c r="AU554" s="63"/>
      <c r="AV554" s="63"/>
      <c r="AW554" s="63"/>
      <c r="AX554" s="63"/>
      <c r="AY554" s="63"/>
      <c r="AZ554" s="63"/>
      <c r="BA554" s="63"/>
      <c r="BB554" s="63"/>
      <c r="BC554" s="63"/>
    </row>
    <row r="555" spans="1:55" x14ac:dyDescent="0.25">
      <c r="A555" s="63"/>
      <c r="B555" s="64"/>
      <c r="C555" s="63"/>
      <c r="D555" s="63"/>
      <c r="E555" s="63"/>
      <c r="F555" s="67"/>
      <c r="G555" s="63"/>
      <c r="H555" s="68"/>
      <c r="J555" s="68"/>
      <c r="N555" s="68"/>
      <c r="O555" s="63"/>
      <c r="V555" s="63"/>
      <c r="W555" s="63"/>
      <c r="AA555" s="63"/>
      <c r="AB555" s="63"/>
      <c r="AC555" s="63"/>
      <c r="AD555" s="63"/>
      <c r="AE555" s="63"/>
      <c r="AF555" s="63"/>
      <c r="AG555" s="63"/>
      <c r="AH555" s="63"/>
      <c r="AI555" s="63"/>
      <c r="AJ555" s="63"/>
      <c r="AK555" s="63"/>
      <c r="AL555" s="63"/>
      <c r="AM555" s="63"/>
      <c r="AN555" s="63"/>
      <c r="AO555" s="63"/>
      <c r="AP555" s="63"/>
      <c r="AQ555" s="63"/>
      <c r="AR555" s="63"/>
      <c r="AS555" s="63"/>
      <c r="AT555" s="63"/>
      <c r="AU555" s="63"/>
      <c r="AV555" s="63"/>
      <c r="AW555" s="63"/>
      <c r="AX555" s="63"/>
      <c r="AY555" s="63"/>
      <c r="AZ555" s="63"/>
      <c r="BA555" s="63"/>
      <c r="BB555" s="63"/>
      <c r="BC555" s="63"/>
    </row>
    <row r="556" spans="1:55" x14ac:dyDescent="0.25">
      <c r="A556" s="63"/>
      <c r="B556" s="64"/>
      <c r="C556" s="63"/>
      <c r="D556" s="63"/>
      <c r="E556" s="63"/>
      <c r="F556" s="67"/>
      <c r="G556" s="63"/>
      <c r="H556" s="68"/>
      <c r="J556" s="68"/>
      <c r="N556" s="68"/>
      <c r="O556" s="63"/>
      <c r="V556" s="63"/>
      <c r="W556" s="63"/>
      <c r="AA556" s="63"/>
      <c r="AB556" s="63"/>
      <c r="AC556" s="63"/>
      <c r="AD556" s="63"/>
      <c r="AE556" s="63"/>
      <c r="AF556" s="63"/>
      <c r="AG556" s="63"/>
      <c r="AH556" s="63"/>
      <c r="AI556" s="63"/>
      <c r="AJ556" s="63"/>
      <c r="AK556" s="63"/>
      <c r="AL556" s="63"/>
      <c r="AM556" s="63"/>
      <c r="AN556" s="63"/>
      <c r="AO556" s="63"/>
      <c r="AP556" s="63"/>
      <c r="AQ556" s="63"/>
      <c r="AR556" s="63"/>
      <c r="AS556" s="63"/>
      <c r="AT556" s="63"/>
      <c r="AU556" s="63"/>
      <c r="AV556" s="63"/>
      <c r="AW556" s="63"/>
      <c r="AX556" s="63"/>
      <c r="AY556" s="63"/>
      <c r="AZ556" s="63"/>
      <c r="BA556" s="63"/>
      <c r="BB556" s="63"/>
      <c r="BC556" s="63"/>
    </row>
    <row r="557" spans="1:55" x14ac:dyDescent="0.25">
      <c r="A557" s="63"/>
      <c r="B557" s="64"/>
      <c r="C557" s="63"/>
      <c r="D557" s="63"/>
      <c r="E557" s="63"/>
      <c r="F557" s="67"/>
      <c r="G557" s="63"/>
      <c r="H557" s="68"/>
      <c r="J557" s="68"/>
      <c r="N557" s="68"/>
      <c r="O557" s="63"/>
      <c r="V557" s="63"/>
      <c r="W557" s="63"/>
      <c r="AA557" s="63"/>
      <c r="AB557" s="63"/>
      <c r="AC557" s="63"/>
      <c r="AD557" s="63"/>
      <c r="AE557" s="63"/>
      <c r="AF557" s="63"/>
      <c r="AG557" s="63"/>
      <c r="AH557" s="63"/>
      <c r="AI557" s="63"/>
      <c r="AJ557" s="63"/>
      <c r="AK557" s="63"/>
      <c r="AL557" s="63"/>
      <c r="AM557" s="63"/>
      <c r="AN557" s="63"/>
      <c r="AO557" s="63"/>
      <c r="AP557" s="63"/>
      <c r="AQ557" s="63"/>
      <c r="AR557" s="63"/>
      <c r="AS557" s="63"/>
      <c r="AT557" s="63"/>
      <c r="AU557" s="63"/>
      <c r="AV557" s="63"/>
      <c r="AW557" s="63"/>
      <c r="AX557" s="63"/>
      <c r="AY557" s="63"/>
      <c r="AZ557" s="63"/>
      <c r="BA557" s="63"/>
      <c r="BB557" s="63"/>
      <c r="BC557" s="63"/>
    </row>
    <row r="558" spans="1:55" x14ac:dyDescent="0.25">
      <c r="A558" s="63"/>
      <c r="B558" s="64"/>
      <c r="C558" s="63"/>
      <c r="D558" s="63"/>
      <c r="E558" s="63"/>
      <c r="F558" s="67"/>
      <c r="G558" s="63"/>
      <c r="H558" s="68"/>
      <c r="J558" s="68"/>
      <c r="N558" s="68"/>
      <c r="O558" s="63"/>
      <c r="V558" s="63"/>
      <c r="W558" s="63"/>
      <c r="AA558" s="63"/>
      <c r="AB558" s="63"/>
      <c r="AC558" s="63"/>
      <c r="AD558" s="63"/>
      <c r="AE558" s="63"/>
      <c r="AF558" s="63"/>
      <c r="AG558" s="63"/>
      <c r="AH558" s="63"/>
      <c r="AI558" s="63"/>
      <c r="AJ558" s="63"/>
      <c r="AK558" s="63"/>
      <c r="AL558" s="63"/>
      <c r="AM558" s="63"/>
      <c r="AN558" s="63"/>
      <c r="AO558" s="63"/>
      <c r="AP558" s="63"/>
      <c r="AQ558" s="63"/>
      <c r="AR558" s="63"/>
      <c r="AS558" s="63"/>
      <c r="AT558" s="63"/>
      <c r="AU558" s="63"/>
      <c r="AV558" s="63"/>
      <c r="AW558" s="63"/>
      <c r="AX558" s="63"/>
      <c r="AY558" s="63"/>
      <c r="AZ558" s="63"/>
      <c r="BA558" s="63"/>
      <c r="BB558" s="63"/>
      <c r="BC558" s="63"/>
    </row>
    <row r="559" spans="1:55" x14ac:dyDescent="0.25">
      <c r="A559" s="63"/>
      <c r="B559" s="64"/>
      <c r="C559" s="63"/>
      <c r="D559" s="63"/>
      <c r="E559" s="63"/>
      <c r="F559" s="67"/>
      <c r="G559" s="63"/>
      <c r="H559" s="68"/>
      <c r="J559" s="68"/>
      <c r="N559" s="68"/>
      <c r="O559" s="63"/>
      <c r="V559" s="63"/>
      <c r="W559" s="63"/>
      <c r="AA559" s="63"/>
      <c r="AB559" s="63"/>
      <c r="AC559" s="63"/>
      <c r="AD559" s="63"/>
      <c r="AE559" s="63"/>
      <c r="AF559" s="63"/>
      <c r="AG559" s="63"/>
      <c r="AH559" s="63"/>
      <c r="AI559" s="63"/>
      <c r="AJ559" s="63"/>
      <c r="AK559" s="63"/>
      <c r="AL559" s="63"/>
      <c r="AM559" s="63"/>
      <c r="AN559" s="63"/>
      <c r="AO559" s="63"/>
      <c r="AP559" s="63"/>
      <c r="AQ559" s="63"/>
      <c r="AR559" s="63"/>
      <c r="AS559" s="63"/>
      <c r="AT559" s="63"/>
      <c r="AU559" s="63"/>
      <c r="AV559" s="63"/>
      <c r="AW559" s="63"/>
      <c r="AX559" s="63"/>
      <c r="AY559" s="63"/>
      <c r="AZ559" s="63"/>
      <c r="BA559" s="63"/>
      <c r="BB559" s="63"/>
      <c r="BC559" s="63"/>
    </row>
    <row r="560" spans="1:55" x14ac:dyDescent="0.25">
      <c r="A560" s="63"/>
      <c r="B560" s="64"/>
      <c r="C560" s="63"/>
      <c r="D560" s="63"/>
      <c r="E560" s="63"/>
      <c r="F560" s="67"/>
      <c r="G560" s="63"/>
      <c r="H560" s="68"/>
      <c r="J560" s="68"/>
      <c r="N560" s="68"/>
      <c r="O560" s="63"/>
      <c r="V560" s="63"/>
      <c r="W560" s="63"/>
      <c r="AA560" s="63"/>
      <c r="AB560" s="63"/>
      <c r="AC560" s="63"/>
      <c r="AD560" s="63"/>
      <c r="AE560" s="63"/>
      <c r="AF560" s="63"/>
      <c r="AG560" s="63"/>
      <c r="AH560" s="63"/>
      <c r="AI560" s="63"/>
      <c r="AJ560" s="63"/>
      <c r="AK560" s="63"/>
      <c r="AL560" s="63"/>
      <c r="AM560" s="63"/>
      <c r="AN560" s="63"/>
      <c r="AO560" s="63"/>
      <c r="AP560" s="63"/>
      <c r="AQ560" s="63"/>
      <c r="AR560" s="63"/>
      <c r="AS560" s="63"/>
      <c r="AT560" s="63"/>
      <c r="AU560" s="63"/>
      <c r="AV560" s="63"/>
      <c r="AW560" s="63"/>
      <c r="AX560" s="63"/>
      <c r="AY560" s="63"/>
      <c r="AZ560" s="63"/>
      <c r="BA560" s="63"/>
      <c r="BB560" s="63"/>
      <c r="BC560" s="63"/>
    </row>
  </sheetData>
  <sheetProtection formatCells="0" formatColumns="0" formatRows="0" insertRows="0" autoFilter="0"/>
  <autoFilter ref="A2:BD83"/>
  <dataConsolidate/>
  <mergeCells count="9">
    <mergeCell ref="AZ1:BA1"/>
    <mergeCell ref="A1:S1"/>
    <mergeCell ref="AY83:BD83"/>
    <mergeCell ref="AA1:AE1"/>
    <mergeCell ref="AF1:AJ1"/>
    <mergeCell ref="T1:Z1"/>
    <mergeCell ref="AK1:AO1"/>
    <mergeCell ref="AU1:AY1"/>
    <mergeCell ref="AP1:AT1"/>
  </mergeCells>
  <phoneticPr fontId="3" type="noConversion"/>
  <dataValidations count="3">
    <dataValidation type="list" allowBlank="1" showInputMessage="1" showErrorMessage="1" sqref="D3:D80">
      <formula1>EJES</formula1>
    </dataValidation>
    <dataValidation type="list" allowBlank="1" showInputMessage="1" showErrorMessage="1" sqref="B3:B80">
      <formula1>LOCALIDADES</formula1>
    </dataValidation>
    <dataValidation type="list" allowBlank="1" showInputMessage="1" showErrorMessage="1" sqref="F3:F63 F66:F80">
      <formula1>INDIRECT(#REF!)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Desplegables!$B$2:$B$11</xm:f>
          </x14:formula1>
          <xm:sqref>BB3:BB80</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42" sqref="D42"/>
    </sheetView>
  </sheetViews>
  <sheetFormatPr baseColWidth="10"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146"/>
  <sheetViews>
    <sheetView topLeftCell="B23" workbookViewId="0">
      <selection activeCell="B30" sqref="B30"/>
    </sheetView>
  </sheetViews>
  <sheetFormatPr baseColWidth="10" defaultRowHeight="15" x14ac:dyDescent="0.25"/>
  <cols>
    <col min="2" max="2" width="39.42578125" style="5" customWidth="1"/>
    <col min="3" max="3" width="14.28515625" style="5" customWidth="1"/>
    <col min="4" max="4" width="32.140625" style="5" customWidth="1"/>
    <col min="6" max="6" width="32.85546875" customWidth="1"/>
    <col min="7" max="7" width="16" customWidth="1"/>
    <col min="8" max="8" width="16.42578125" customWidth="1"/>
  </cols>
  <sheetData>
    <row r="4" spans="1:8" ht="30" x14ac:dyDescent="0.25">
      <c r="A4" s="7" t="s">
        <v>306</v>
      </c>
      <c r="B4" s="6" t="s">
        <v>300</v>
      </c>
      <c r="C4" s="6"/>
      <c r="D4" s="6"/>
      <c r="E4" s="1"/>
      <c r="F4" s="1"/>
      <c r="G4" s="1"/>
      <c r="H4" s="1"/>
    </row>
    <row r="5" spans="1:8" ht="66" customHeight="1" x14ac:dyDescent="0.25">
      <c r="A5" s="7" t="s">
        <v>307</v>
      </c>
      <c r="B5" s="6" t="s">
        <v>302</v>
      </c>
      <c r="C5" s="6"/>
      <c r="D5" s="6"/>
      <c r="E5" s="1"/>
      <c r="H5" s="1"/>
    </row>
    <row r="6" spans="1:8" ht="66" customHeight="1" x14ac:dyDescent="0.25">
      <c r="A6" s="7" t="s">
        <v>308</v>
      </c>
      <c r="B6" s="6" t="s">
        <v>303</v>
      </c>
      <c r="C6" s="6"/>
      <c r="D6" s="6"/>
      <c r="E6" s="1"/>
      <c r="H6" s="1"/>
    </row>
    <row r="7" spans="1:8" ht="66" customHeight="1" x14ac:dyDescent="0.25">
      <c r="A7" s="1"/>
      <c r="B7" s="4"/>
      <c r="C7" s="4"/>
      <c r="D7" s="4"/>
      <c r="E7" s="1"/>
      <c r="H7" s="1"/>
    </row>
    <row r="8" spans="1:8" ht="66" customHeight="1" x14ac:dyDescent="0.25">
      <c r="A8" s="1"/>
      <c r="B8" s="9" t="s">
        <v>337</v>
      </c>
      <c r="C8" s="10">
        <v>1</v>
      </c>
      <c r="D8" s="9"/>
      <c r="E8" s="1"/>
      <c r="H8" s="1"/>
    </row>
    <row r="9" spans="1:8" ht="66" customHeight="1" x14ac:dyDescent="0.25">
      <c r="A9" s="1"/>
      <c r="B9" s="9" t="s">
        <v>338</v>
      </c>
      <c r="C9" s="10">
        <v>2</v>
      </c>
      <c r="D9" s="9"/>
      <c r="E9" s="1"/>
      <c r="H9" s="1"/>
    </row>
    <row r="10" spans="1:8" ht="66" customHeight="1" x14ac:dyDescent="0.25">
      <c r="A10" s="1"/>
      <c r="B10" s="9" t="s">
        <v>339</v>
      </c>
      <c r="C10" s="10">
        <v>3</v>
      </c>
      <c r="D10" s="9"/>
      <c r="E10" s="1"/>
      <c r="H10" s="1"/>
    </row>
    <row r="11" spans="1:8" ht="66" customHeight="1" x14ac:dyDescent="0.25">
      <c r="A11" s="1"/>
      <c r="B11" s="4"/>
      <c r="C11" s="4"/>
      <c r="D11" s="4"/>
      <c r="E11" s="1"/>
      <c r="H11" s="1"/>
    </row>
    <row r="12" spans="1:8" ht="45" customHeight="1" x14ac:dyDescent="0.25">
      <c r="A12" s="1"/>
      <c r="B12" s="2" t="s">
        <v>309</v>
      </c>
      <c r="C12" s="8">
        <v>1</v>
      </c>
      <c r="D12" s="4"/>
      <c r="E12" s="1"/>
      <c r="H12" s="1"/>
    </row>
    <row r="13" spans="1:8" ht="45" customHeight="1" x14ac:dyDescent="0.25">
      <c r="A13" s="1"/>
      <c r="B13" s="3" t="s">
        <v>310</v>
      </c>
      <c r="C13" s="8">
        <v>2</v>
      </c>
      <c r="D13" s="4"/>
      <c r="E13" s="1"/>
      <c r="H13" s="1"/>
    </row>
    <row r="14" spans="1:8" ht="45" customHeight="1" x14ac:dyDescent="0.25">
      <c r="A14" s="1"/>
      <c r="B14" s="3" t="s">
        <v>311</v>
      </c>
      <c r="C14" s="8">
        <v>3</v>
      </c>
      <c r="D14" s="4"/>
      <c r="E14" s="1"/>
      <c r="H14" s="1"/>
    </row>
    <row r="15" spans="1:8" ht="45" customHeight="1" x14ac:dyDescent="0.25">
      <c r="A15" s="1"/>
      <c r="B15" s="3" t="s">
        <v>312</v>
      </c>
      <c r="C15" s="8">
        <v>4</v>
      </c>
      <c r="D15" s="4"/>
      <c r="E15" s="1"/>
      <c r="H15" s="1"/>
    </row>
    <row r="16" spans="1:8" ht="45" customHeight="1" x14ac:dyDescent="0.25">
      <c r="A16" s="1"/>
      <c r="B16" s="3" t="s">
        <v>313</v>
      </c>
      <c r="C16" s="8">
        <v>5</v>
      </c>
      <c r="D16" s="4"/>
      <c r="E16" s="1"/>
      <c r="H16" s="1"/>
    </row>
    <row r="17" spans="1:8" ht="45" customHeight="1" x14ac:dyDescent="0.25">
      <c r="A17" s="1"/>
      <c r="B17" s="3" t="s">
        <v>314</v>
      </c>
      <c r="C17" s="8">
        <v>6</v>
      </c>
      <c r="D17" s="4"/>
      <c r="E17" s="1"/>
      <c r="H17" s="1"/>
    </row>
    <row r="18" spans="1:8" ht="45" customHeight="1" x14ac:dyDescent="0.25">
      <c r="A18" s="1"/>
      <c r="B18" s="3" t="s">
        <v>315</v>
      </c>
      <c r="C18" s="8">
        <v>7</v>
      </c>
      <c r="D18" s="4"/>
      <c r="E18" s="1"/>
      <c r="H18" s="1"/>
    </row>
    <row r="19" spans="1:8" ht="45" customHeight="1" x14ac:dyDescent="0.25">
      <c r="A19" s="1"/>
      <c r="B19" s="3" t="s">
        <v>316</v>
      </c>
      <c r="C19" s="8">
        <v>8</v>
      </c>
      <c r="D19" s="4"/>
      <c r="E19" s="1"/>
      <c r="H19" s="1"/>
    </row>
    <row r="20" spans="1:8" ht="45" customHeight="1" x14ac:dyDescent="0.25">
      <c r="A20" s="1"/>
      <c r="B20" s="3" t="s">
        <v>317</v>
      </c>
      <c r="C20" s="8">
        <v>10</v>
      </c>
      <c r="D20" s="4"/>
      <c r="E20" s="1"/>
      <c r="H20" s="1"/>
    </row>
    <row r="21" spans="1:8" ht="45" customHeight="1" x14ac:dyDescent="0.25">
      <c r="A21" s="1"/>
      <c r="B21" s="3" t="s">
        <v>318</v>
      </c>
      <c r="C21" s="8">
        <v>11</v>
      </c>
      <c r="D21" s="4"/>
      <c r="E21" s="1"/>
      <c r="H21" s="1"/>
    </row>
    <row r="22" spans="1:8" ht="45" customHeight="1" x14ac:dyDescent="0.25">
      <c r="B22" s="3" t="s">
        <v>319</v>
      </c>
      <c r="C22" s="8">
        <v>14</v>
      </c>
      <c r="H22" s="1"/>
    </row>
    <row r="23" spans="1:8" ht="45" customHeight="1" x14ac:dyDescent="0.25">
      <c r="B23" s="3" t="s">
        <v>320</v>
      </c>
      <c r="C23" s="8">
        <v>15</v>
      </c>
      <c r="H23" s="1"/>
    </row>
    <row r="24" spans="1:8" ht="45" customHeight="1" x14ac:dyDescent="0.25">
      <c r="B24" s="3" t="s">
        <v>326</v>
      </c>
      <c r="C24" s="8">
        <v>16</v>
      </c>
      <c r="H24" s="1"/>
    </row>
    <row r="25" spans="1:8" ht="45" customHeight="1" x14ac:dyDescent="0.25">
      <c r="B25" s="12" t="s">
        <v>321</v>
      </c>
      <c r="C25" s="11">
        <v>17</v>
      </c>
      <c r="H25" s="1"/>
    </row>
    <row r="26" spans="1:8" ht="45" customHeight="1" x14ac:dyDescent="0.25">
      <c r="B26" s="12" t="s">
        <v>322</v>
      </c>
      <c r="C26" s="11">
        <v>18</v>
      </c>
      <c r="H26" s="1"/>
    </row>
    <row r="27" spans="1:8" ht="45" customHeight="1" x14ac:dyDescent="0.25">
      <c r="B27" s="12" t="s">
        <v>323</v>
      </c>
      <c r="C27" s="11">
        <v>19</v>
      </c>
      <c r="H27" s="1"/>
    </row>
    <row r="28" spans="1:8" ht="45" customHeight="1" x14ac:dyDescent="0.25">
      <c r="B28" s="12" t="s">
        <v>324</v>
      </c>
      <c r="C28" s="11">
        <v>20</v>
      </c>
      <c r="H28" s="1"/>
    </row>
    <row r="29" spans="1:8" ht="45" customHeight="1" x14ac:dyDescent="0.25">
      <c r="B29" s="12" t="s">
        <v>11</v>
      </c>
      <c r="C29" s="11">
        <v>21</v>
      </c>
      <c r="H29" s="1"/>
    </row>
    <row r="30" spans="1:8" ht="45" customHeight="1" x14ac:dyDescent="0.25">
      <c r="B30" s="12" t="s">
        <v>325</v>
      </c>
      <c r="C30" s="11">
        <v>22</v>
      </c>
      <c r="H30" s="1"/>
    </row>
    <row r="31" spans="1:8" ht="45" customHeight="1" x14ac:dyDescent="0.25">
      <c r="B31" s="13" t="s">
        <v>327</v>
      </c>
      <c r="C31" s="14">
        <v>24</v>
      </c>
      <c r="H31" s="1"/>
    </row>
    <row r="32" spans="1:8" ht="45" customHeight="1" x14ac:dyDescent="0.25">
      <c r="B32" s="13" t="s">
        <v>328</v>
      </c>
      <c r="C32" s="14">
        <v>25</v>
      </c>
      <c r="H32" s="1"/>
    </row>
    <row r="33" spans="1:8" ht="45" customHeight="1" x14ac:dyDescent="0.25">
      <c r="B33" s="13" t="s">
        <v>329</v>
      </c>
      <c r="C33" s="14">
        <v>26</v>
      </c>
      <c r="H33" s="1"/>
    </row>
    <row r="34" spans="1:8" ht="45" customHeight="1" x14ac:dyDescent="0.25">
      <c r="B34" s="13" t="s">
        <v>330</v>
      </c>
      <c r="C34" s="14">
        <v>27</v>
      </c>
    </row>
    <row r="35" spans="1:8" ht="45" customHeight="1" x14ac:dyDescent="0.25">
      <c r="B35" s="13" t="s">
        <v>331</v>
      </c>
      <c r="C35" s="14">
        <v>28</v>
      </c>
    </row>
    <row r="36" spans="1:8" ht="45" customHeight="1" x14ac:dyDescent="0.25">
      <c r="B36" s="13" t="s">
        <v>332</v>
      </c>
      <c r="C36" s="14">
        <v>29</v>
      </c>
    </row>
    <row r="37" spans="1:8" ht="45" customHeight="1" x14ac:dyDescent="0.25">
      <c r="B37" s="13" t="s">
        <v>333</v>
      </c>
      <c r="C37" s="14">
        <v>30</v>
      </c>
    </row>
    <row r="38" spans="1:8" ht="45" customHeight="1" x14ac:dyDescent="0.25">
      <c r="B38" s="13" t="s">
        <v>334</v>
      </c>
      <c r="C38" s="14">
        <v>31</v>
      </c>
    </row>
    <row r="39" spans="1:8" ht="45" customHeight="1" x14ac:dyDescent="0.25">
      <c r="B39" s="13" t="s">
        <v>335</v>
      </c>
      <c r="C39" s="14">
        <v>32</v>
      </c>
    </row>
    <row r="40" spans="1:8" ht="45" customHeight="1" x14ac:dyDescent="0.25">
      <c r="B40" s="13" t="s">
        <v>336</v>
      </c>
      <c r="C40" s="14">
        <v>33</v>
      </c>
    </row>
    <row r="41" spans="1:8" ht="45" customHeight="1" x14ac:dyDescent="0.25"/>
    <row r="47" spans="1:8" ht="15.75" x14ac:dyDescent="0.25">
      <c r="A47">
        <v>1</v>
      </c>
      <c r="B47" s="15" t="s">
        <v>340</v>
      </c>
      <c r="C47">
        <v>1</v>
      </c>
    </row>
    <row r="48" spans="1:8" ht="15.75" x14ac:dyDescent="0.25">
      <c r="A48">
        <v>2</v>
      </c>
      <c r="B48" s="15" t="s">
        <v>301</v>
      </c>
      <c r="C48">
        <v>2</v>
      </c>
    </row>
    <row r="49" spans="1:3" ht="15.75" x14ac:dyDescent="0.25">
      <c r="A49">
        <v>3</v>
      </c>
      <c r="B49" s="15" t="s">
        <v>341</v>
      </c>
      <c r="C49">
        <v>3</v>
      </c>
    </row>
    <row r="50" spans="1:3" ht="15.75" x14ac:dyDescent="0.25">
      <c r="A50">
        <v>4</v>
      </c>
      <c r="B50" s="15" t="s">
        <v>342</v>
      </c>
      <c r="C50">
        <v>4</v>
      </c>
    </row>
    <row r="51" spans="1:3" ht="15.75" x14ac:dyDescent="0.25">
      <c r="A51">
        <v>5</v>
      </c>
      <c r="B51" s="15" t="s">
        <v>343</v>
      </c>
      <c r="C51">
        <v>5</v>
      </c>
    </row>
    <row r="52" spans="1:3" ht="15.75" x14ac:dyDescent="0.25">
      <c r="A52">
        <v>6</v>
      </c>
      <c r="B52" s="15" t="s">
        <v>344</v>
      </c>
      <c r="C52">
        <v>6</v>
      </c>
    </row>
    <row r="53" spans="1:3" ht="15.75" x14ac:dyDescent="0.25">
      <c r="A53">
        <v>7</v>
      </c>
      <c r="B53" s="15" t="s">
        <v>304</v>
      </c>
      <c r="C53">
        <v>7</v>
      </c>
    </row>
    <row r="54" spans="1:3" ht="15.75" x14ac:dyDescent="0.25">
      <c r="A54">
        <v>8</v>
      </c>
      <c r="B54" s="15" t="s">
        <v>345</v>
      </c>
      <c r="C54">
        <v>8</v>
      </c>
    </row>
    <row r="55" spans="1:3" ht="15.75" x14ac:dyDescent="0.25">
      <c r="A55">
        <v>9</v>
      </c>
      <c r="B55" s="15" t="s">
        <v>346</v>
      </c>
      <c r="C55">
        <v>9</v>
      </c>
    </row>
    <row r="56" spans="1:3" ht="15.75" x14ac:dyDescent="0.25">
      <c r="A56">
        <v>10</v>
      </c>
      <c r="B56" s="15" t="s">
        <v>347</v>
      </c>
      <c r="C56">
        <v>10</v>
      </c>
    </row>
    <row r="57" spans="1:3" ht="15.75" x14ac:dyDescent="0.25">
      <c r="A57">
        <v>11</v>
      </c>
      <c r="B57" s="15" t="s">
        <v>348</v>
      </c>
      <c r="C57">
        <v>11</v>
      </c>
    </row>
    <row r="58" spans="1:3" ht="15.75" x14ac:dyDescent="0.25">
      <c r="A58">
        <v>12</v>
      </c>
      <c r="B58" s="15" t="s">
        <v>349</v>
      </c>
      <c r="C58">
        <v>12</v>
      </c>
    </row>
    <row r="59" spans="1:3" ht="15.75" x14ac:dyDescent="0.25">
      <c r="A59">
        <v>13</v>
      </c>
      <c r="B59" s="15" t="s">
        <v>350</v>
      </c>
      <c r="C59">
        <v>13</v>
      </c>
    </row>
    <row r="60" spans="1:3" ht="15.75" x14ac:dyDescent="0.25">
      <c r="A60">
        <v>14</v>
      </c>
      <c r="B60" s="15" t="s">
        <v>351</v>
      </c>
      <c r="C60">
        <v>14</v>
      </c>
    </row>
    <row r="61" spans="1:3" ht="15.75" x14ac:dyDescent="0.25">
      <c r="A61">
        <v>15</v>
      </c>
      <c r="B61" s="15" t="s">
        <v>352</v>
      </c>
      <c r="C61">
        <v>15</v>
      </c>
    </row>
    <row r="62" spans="1:3" ht="15.75" x14ac:dyDescent="0.25">
      <c r="A62">
        <v>16</v>
      </c>
      <c r="B62" s="15" t="s">
        <v>353</v>
      </c>
      <c r="C62">
        <v>16</v>
      </c>
    </row>
    <row r="63" spans="1:3" ht="15.75" x14ac:dyDescent="0.25">
      <c r="A63">
        <v>17</v>
      </c>
      <c r="B63" s="15" t="s">
        <v>354</v>
      </c>
      <c r="C63">
        <v>17</v>
      </c>
    </row>
    <row r="64" spans="1:3" ht="15.75" x14ac:dyDescent="0.25">
      <c r="A64">
        <v>18</v>
      </c>
      <c r="B64" s="15" t="s">
        <v>355</v>
      </c>
      <c r="C64">
        <v>18</v>
      </c>
    </row>
    <row r="65" spans="1:5" ht="15.75" x14ac:dyDescent="0.25">
      <c r="A65">
        <v>19</v>
      </c>
      <c r="B65" s="15" t="s">
        <v>356</v>
      </c>
      <c r="C65">
        <v>19</v>
      </c>
    </row>
    <row r="66" spans="1:5" ht="15.75" x14ac:dyDescent="0.25">
      <c r="A66">
        <v>20</v>
      </c>
      <c r="B66" s="15" t="s">
        <v>357</v>
      </c>
      <c r="C66">
        <v>20</v>
      </c>
    </row>
    <row r="76" spans="1:5" x14ac:dyDescent="0.25">
      <c r="A76" s="16" t="s">
        <v>140</v>
      </c>
      <c r="B76" s="16" t="s">
        <v>141</v>
      </c>
      <c r="C76" s="17" t="s">
        <v>142</v>
      </c>
      <c r="D76" s="18" t="s">
        <v>143</v>
      </c>
      <c r="E76" s="19" t="s">
        <v>144</v>
      </c>
    </row>
    <row r="77" spans="1:5" ht="73.5" customHeight="1" x14ac:dyDescent="0.25">
      <c r="A77" s="20" t="s">
        <v>306</v>
      </c>
      <c r="B77" s="21" t="s">
        <v>145</v>
      </c>
      <c r="C77" s="22" t="s">
        <v>146</v>
      </c>
      <c r="D77" s="23" t="s">
        <v>147</v>
      </c>
      <c r="E77" s="24">
        <v>1</v>
      </c>
    </row>
    <row r="78" spans="1:5" ht="73.5" customHeight="1" x14ac:dyDescent="0.25">
      <c r="A78" s="20" t="s">
        <v>306</v>
      </c>
      <c r="B78" s="21" t="s">
        <v>145</v>
      </c>
      <c r="C78" s="25" t="s">
        <v>148</v>
      </c>
      <c r="D78" s="23" t="s">
        <v>149</v>
      </c>
      <c r="E78" s="24">
        <v>2</v>
      </c>
    </row>
    <row r="79" spans="1:5" ht="73.5" customHeight="1" x14ac:dyDescent="0.25">
      <c r="A79" s="20" t="s">
        <v>306</v>
      </c>
      <c r="B79" s="21" t="s">
        <v>145</v>
      </c>
      <c r="C79" s="25" t="s">
        <v>150</v>
      </c>
      <c r="D79" s="23" t="s">
        <v>151</v>
      </c>
      <c r="E79" s="24">
        <v>3</v>
      </c>
    </row>
    <row r="80" spans="1:5" ht="73.5" customHeight="1" x14ac:dyDescent="0.25">
      <c r="A80" s="20" t="s">
        <v>306</v>
      </c>
      <c r="B80" s="21" t="s">
        <v>152</v>
      </c>
      <c r="C80" s="22" t="s">
        <v>153</v>
      </c>
      <c r="D80" s="23" t="s">
        <v>154</v>
      </c>
      <c r="E80" s="24">
        <v>4</v>
      </c>
    </row>
    <row r="81" spans="1:5" ht="73.5" customHeight="1" x14ac:dyDescent="0.25">
      <c r="A81" s="20" t="s">
        <v>306</v>
      </c>
      <c r="B81" s="21" t="s">
        <v>152</v>
      </c>
      <c r="C81" s="25" t="s">
        <v>155</v>
      </c>
      <c r="D81" s="26" t="s">
        <v>156</v>
      </c>
      <c r="E81" s="24">
        <v>5</v>
      </c>
    </row>
    <row r="82" spans="1:5" ht="73.5" customHeight="1" x14ac:dyDescent="0.25">
      <c r="A82" s="20" t="s">
        <v>306</v>
      </c>
      <c r="B82" s="21" t="s">
        <v>152</v>
      </c>
      <c r="C82" s="25" t="s">
        <v>157</v>
      </c>
      <c r="D82" s="23" t="s">
        <v>158</v>
      </c>
      <c r="E82" s="24">
        <v>6</v>
      </c>
    </row>
    <row r="83" spans="1:5" ht="73.5" customHeight="1" x14ac:dyDescent="0.25">
      <c r="A83" s="20" t="s">
        <v>306</v>
      </c>
      <c r="B83" s="21" t="s">
        <v>159</v>
      </c>
      <c r="C83" s="25" t="s">
        <v>148</v>
      </c>
      <c r="D83" s="26" t="s">
        <v>160</v>
      </c>
      <c r="E83" s="24">
        <v>7</v>
      </c>
    </row>
    <row r="84" spans="1:5" ht="73.5" customHeight="1" x14ac:dyDescent="0.25">
      <c r="A84" s="20" t="s">
        <v>306</v>
      </c>
      <c r="B84" s="21" t="s">
        <v>161</v>
      </c>
      <c r="C84" s="25"/>
      <c r="D84" s="27" t="s">
        <v>162</v>
      </c>
      <c r="E84" s="24">
        <v>8</v>
      </c>
    </row>
    <row r="85" spans="1:5" ht="73.5" customHeight="1" x14ac:dyDescent="0.25">
      <c r="A85" s="28" t="s">
        <v>306</v>
      </c>
      <c r="B85" s="29" t="s">
        <v>161</v>
      </c>
      <c r="C85" s="25"/>
      <c r="D85" s="26" t="s">
        <v>163</v>
      </c>
      <c r="E85" s="24">
        <v>9</v>
      </c>
    </row>
    <row r="86" spans="1:5" ht="73.5" customHeight="1" x14ac:dyDescent="0.25">
      <c r="A86" s="28" t="s">
        <v>306</v>
      </c>
      <c r="B86" s="29" t="s">
        <v>161</v>
      </c>
      <c r="C86" s="25"/>
      <c r="D86" s="26" t="s">
        <v>164</v>
      </c>
      <c r="E86" s="24">
        <v>10</v>
      </c>
    </row>
    <row r="87" spans="1:5" ht="73.5" customHeight="1" x14ac:dyDescent="0.25">
      <c r="A87" s="28" t="s">
        <v>306</v>
      </c>
      <c r="B87" s="29" t="s">
        <v>161</v>
      </c>
      <c r="C87" s="25"/>
      <c r="D87" s="26" t="s">
        <v>165</v>
      </c>
      <c r="E87" s="24">
        <v>11</v>
      </c>
    </row>
    <row r="88" spans="1:5" ht="73.5" customHeight="1" x14ac:dyDescent="0.25">
      <c r="A88" s="28" t="s">
        <v>306</v>
      </c>
      <c r="B88" s="29" t="s">
        <v>161</v>
      </c>
      <c r="C88" s="30"/>
      <c r="D88" s="26" t="s">
        <v>166</v>
      </c>
      <c r="E88" s="24">
        <v>12</v>
      </c>
    </row>
    <row r="89" spans="1:5" ht="73.5" customHeight="1" x14ac:dyDescent="0.25">
      <c r="A89" s="28" t="s">
        <v>306</v>
      </c>
      <c r="B89" s="29" t="s">
        <v>161</v>
      </c>
      <c r="C89" s="30"/>
      <c r="D89" s="26" t="s">
        <v>167</v>
      </c>
      <c r="E89" s="24">
        <v>13</v>
      </c>
    </row>
    <row r="90" spans="1:5" ht="73.5" customHeight="1" x14ac:dyDescent="0.25">
      <c r="A90" s="28" t="s">
        <v>306</v>
      </c>
      <c r="B90" s="29" t="s">
        <v>168</v>
      </c>
      <c r="C90" s="25"/>
      <c r="D90" s="26" t="s">
        <v>169</v>
      </c>
      <c r="E90" s="24">
        <v>14</v>
      </c>
    </row>
    <row r="91" spans="1:5" ht="73.5" customHeight="1" x14ac:dyDescent="0.25">
      <c r="A91" s="28" t="s">
        <v>306</v>
      </c>
      <c r="B91" s="29" t="s">
        <v>170</v>
      </c>
      <c r="C91" s="25"/>
      <c r="D91" s="23" t="s">
        <v>171</v>
      </c>
      <c r="E91" s="24">
        <v>15</v>
      </c>
    </row>
    <row r="92" spans="1:5" ht="73.5" customHeight="1" x14ac:dyDescent="0.25">
      <c r="A92" s="31" t="s">
        <v>306</v>
      </c>
      <c r="B92" s="29" t="s">
        <v>170</v>
      </c>
      <c r="C92" s="25"/>
      <c r="D92" s="32" t="s">
        <v>172</v>
      </c>
      <c r="E92" s="24">
        <v>16</v>
      </c>
    </row>
    <row r="93" spans="1:5" ht="73.5" customHeight="1" x14ac:dyDescent="0.25">
      <c r="A93" s="28" t="s">
        <v>306</v>
      </c>
      <c r="B93" s="29" t="s">
        <v>170</v>
      </c>
      <c r="C93" s="25" t="s">
        <v>148</v>
      </c>
      <c r="D93" s="23" t="s">
        <v>173</v>
      </c>
      <c r="E93" s="24">
        <v>17</v>
      </c>
    </row>
    <row r="94" spans="1:5" ht="73.5" customHeight="1" x14ac:dyDescent="0.25">
      <c r="A94" s="28" t="s">
        <v>306</v>
      </c>
      <c r="B94" s="29" t="s">
        <v>170</v>
      </c>
      <c r="C94" s="25" t="s">
        <v>174</v>
      </c>
      <c r="D94" s="23" t="s">
        <v>175</v>
      </c>
      <c r="E94" s="24">
        <v>18</v>
      </c>
    </row>
    <row r="95" spans="1:5" ht="73.5" customHeight="1" x14ac:dyDescent="0.25">
      <c r="A95" s="28" t="s">
        <v>306</v>
      </c>
      <c r="B95" s="29" t="s">
        <v>170</v>
      </c>
      <c r="C95" s="25" t="s">
        <v>176</v>
      </c>
      <c r="D95" s="23" t="s">
        <v>177</v>
      </c>
      <c r="E95" s="24">
        <v>19</v>
      </c>
    </row>
    <row r="96" spans="1:5" ht="73.5" customHeight="1" x14ac:dyDescent="0.25">
      <c r="A96" s="28" t="s">
        <v>306</v>
      </c>
      <c r="B96" s="29" t="s">
        <v>178</v>
      </c>
      <c r="C96" s="25"/>
      <c r="D96" s="23" t="s">
        <v>179</v>
      </c>
      <c r="E96" s="24">
        <v>20</v>
      </c>
    </row>
    <row r="97" spans="1:5" ht="73.5" customHeight="1" x14ac:dyDescent="0.25">
      <c r="A97" s="28" t="s">
        <v>306</v>
      </c>
      <c r="B97" s="29" t="s">
        <v>178</v>
      </c>
      <c r="C97" s="25"/>
      <c r="D97" s="26" t="s">
        <v>180</v>
      </c>
      <c r="E97" s="24">
        <v>21</v>
      </c>
    </row>
    <row r="98" spans="1:5" ht="73.5" customHeight="1" x14ac:dyDescent="0.25">
      <c r="A98" s="28" t="s">
        <v>306</v>
      </c>
      <c r="B98" s="29" t="s">
        <v>181</v>
      </c>
      <c r="C98" s="25"/>
      <c r="D98" s="23" t="s">
        <v>182</v>
      </c>
      <c r="E98" s="24">
        <v>22</v>
      </c>
    </row>
    <row r="99" spans="1:5" ht="73.5" customHeight="1" x14ac:dyDescent="0.25">
      <c r="A99" s="28" t="s">
        <v>306</v>
      </c>
      <c r="B99" s="29" t="s">
        <v>183</v>
      </c>
      <c r="C99" s="25" t="s">
        <v>184</v>
      </c>
      <c r="D99" s="23" t="s">
        <v>185</v>
      </c>
      <c r="E99" s="24">
        <v>23</v>
      </c>
    </row>
    <row r="100" spans="1:5" ht="73.5" customHeight="1" x14ac:dyDescent="0.25">
      <c r="A100" s="28" t="s">
        <v>306</v>
      </c>
      <c r="B100" s="29" t="s">
        <v>183</v>
      </c>
      <c r="C100" s="25"/>
      <c r="D100" s="23" t="s">
        <v>186</v>
      </c>
      <c r="E100" s="24">
        <v>24</v>
      </c>
    </row>
    <row r="101" spans="1:5" ht="73.5" customHeight="1" x14ac:dyDescent="0.25">
      <c r="A101" s="28" t="s">
        <v>306</v>
      </c>
      <c r="B101" s="29" t="s">
        <v>183</v>
      </c>
      <c r="C101" s="25"/>
      <c r="D101" s="26" t="s">
        <v>187</v>
      </c>
      <c r="E101" s="24">
        <v>25</v>
      </c>
    </row>
    <row r="102" spans="1:5" ht="73.5" customHeight="1" x14ac:dyDescent="0.25">
      <c r="A102" s="28" t="s">
        <v>306</v>
      </c>
      <c r="B102" s="29" t="s">
        <v>183</v>
      </c>
      <c r="C102" s="25" t="s">
        <v>174</v>
      </c>
      <c r="D102" s="23" t="s">
        <v>188</v>
      </c>
      <c r="E102" s="24">
        <v>26</v>
      </c>
    </row>
    <row r="103" spans="1:5" ht="73.5" customHeight="1" x14ac:dyDescent="0.25">
      <c r="A103" s="28" t="s">
        <v>306</v>
      </c>
      <c r="B103" s="29" t="s">
        <v>183</v>
      </c>
      <c r="C103" s="25"/>
      <c r="D103" s="33" t="s">
        <v>189</v>
      </c>
      <c r="E103" s="24">
        <v>27</v>
      </c>
    </row>
    <row r="104" spans="1:5" ht="73.5" customHeight="1" x14ac:dyDescent="0.25">
      <c r="A104" s="28" t="s">
        <v>306</v>
      </c>
      <c r="B104" s="29" t="s">
        <v>183</v>
      </c>
      <c r="C104" s="25"/>
      <c r="D104" s="34" t="s">
        <v>190</v>
      </c>
      <c r="E104" s="24">
        <v>28</v>
      </c>
    </row>
    <row r="105" spans="1:5" ht="73.5" customHeight="1" x14ac:dyDescent="0.25">
      <c r="A105" s="28" t="s">
        <v>306</v>
      </c>
      <c r="B105" s="29" t="s">
        <v>183</v>
      </c>
      <c r="C105" s="25"/>
      <c r="D105" s="32" t="s">
        <v>191</v>
      </c>
      <c r="E105" s="24">
        <v>29</v>
      </c>
    </row>
    <row r="106" spans="1:5" ht="73.5" customHeight="1" x14ac:dyDescent="0.25">
      <c r="A106" s="28" t="s">
        <v>306</v>
      </c>
      <c r="B106" s="29" t="s">
        <v>183</v>
      </c>
      <c r="C106" s="25"/>
      <c r="D106" s="23" t="s">
        <v>192</v>
      </c>
      <c r="E106" s="24">
        <v>30</v>
      </c>
    </row>
    <row r="107" spans="1:5" ht="73.5" customHeight="1" x14ac:dyDescent="0.25">
      <c r="A107" s="28" t="s">
        <v>306</v>
      </c>
      <c r="B107" s="29" t="s">
        <v>183</v>
      </c>
      <c r="C107" s="25" t="s">
        <v>184</v>
      </c>
      <c r="D107" s="23" t="s">
        <v>193</v>
      </c>
      <c r="E107" s="24">
        <v>31</v>
      </c>
    </row>
    <row r="108" spans="1:5" ht="73.5" customHeight="1" x14ac:dyDescent="0.25">
      <c r="A108" s="28" t="s">
        <v>306</v>
      </c>
      <c r="B108" s="29" t="s">
        <v>183</v>
      </c>
      <c r="C108" s="25"/>
      <c r="D108" s="26" t="s">
        <v>194</v>
      </c>
      <c r="E108" s="24">
        <v>32</v>
      </c>
    </row>
    <row r="109" spans="1:5" ht="73.5" customHeight="1" x14ac:dyDescent="0.25">
      <c r="A109" s="28" t="s">
        <v>306</v>
      </c>
      <c r="B109" s="29" t="s">
        <v>183</v>
      </c>
      <c r="C109" s="25" t="s">
        <v>174</v>
      </c>
      <c r="D109" s="23" t="s">
        <v>195</v>
      </c>
      <c r="E109" s="24">
        <v>33</v>
      </c>
    </row>
    <row r="110" spans="1:5" ht="73.5" customHeight="1" x14ac:dyDescent="0.25">
      <c r="A110" s="28" t="s">
        <v>306</v>
      </c>
      <c r="B110" s="29" t="s">
        <v>183</v>
      </c>
      <c r="C110" s="25" t="s">
        <v>148</v>
      </c>
      <c r="D110" s="23" t="s">
        <v>196</v>
      </c>
      <c r="E110" s="24">
        <v>34</v>
      </c>
    </row>
    <row r="111" spans="1:5" ht="73.5" customHeight="1" x14ac:dyDescent="0.25">
      <c r="A111" s="28" t="s">
        <v>306</v>
      </c>
      <c r="B111" s="29" t="s">
        <v>183</v>
      </c>
      <c r="C111" s="25" t="s">
        <v>148</v>
      </c>
      <c r="D111" s="26" t="s">
        <v>197</v>
      </c>
      <c r="E111" s="24">
        <v>35</v>
      </c>
    </row>
    <row r="112" spans="1:5" ht="73.5" customHeight="1" x14ac:dyDescent="0.25">
      <c r="A112" s="35" t="s">
        <v>306</v>
      </c>
      <c r="B112" s="29" t="s">
        <v>183</v>
      </c>
      <c r="C112" s="25" t="s">
        <v>148</v>
      </c>
      <c r="D112" s="26" t="s">
        <v>198</v>
      </c>
      <c r="E112" s="24">
        <v>36</v>
      </c>
    </row>
    <row r="113" spans="1:5" ht="73.5" customHeight="1" x14ac:dyDescent="0.25">
      <c r="A113" s="35" t="s">
        <v>306</v>
      </c>
      <c r="B113" s="29" t="s">
        <v>183</v>
      </c>
      <c r="C113" s="25" t="s">
        <v>199</v>
      </c>
      <c r="D113" s="26" t="s">
        <v>200</v>
      </c>
      <c r="E113" s="24">
        <v>37</v>
      </c>
    </row>
    <row r="114" spans="1:5" ht="73.5" customHeight="1" x14ac:dyDescent="0.25">
      <c r="A114" s="35" t="s">
        <v>306</v>
      </c>
      <c r="B114" s="29" t="s">
        <v>183</v>
      </c>
      <c r="C114" s="25" t="s">
        <v>199</v>
      </c>
      <c r="D114" s="26" t="s">
        <v>201</v>
      </c>
      <c r="E114" s="24">
        <v>38</v>
      </c>
    </row>
    <row r="115" spans="1:5" ht="73.5" customHeight="1" x14ac:dyDescent="0.25">
      <c r="A115" s="28" t="s">
        <v>306</v>
      </c>
      <c r="B115" s="29" t="s">
        <v>202</v>
      </c>
      <c r="C115" s="25" t="s">
        <v>203</v>
      </c>
      <c r="D115" s="23" t="s">
        <v>204</v>
      </c>
      <c r="E115" s="24">
        <v>39</v>
      </c>
    </row>
    <row r="116" spans="1:5" ht="73.5" customHeight="1" x14ac:dyDescent="0.25">
      <c r="A116" s="28" t="s">
        <v>306</v>
      </c>
      <c r="B116" s="29" t="s">
        <v>205</v>
      </c>
      <c r="C116" s="25"/>
      <c r="D116" s="23" t="s">
        <v>206</v>
      </c>
      <c r="E116" s="24">
        <v>40</v>
      </c>
    </row>
    <row r="117" spans="1:5" ht="73.5" customHeight="1" x14ac:dyDescent="0.25">
      <c r="A117" s="36" t="s">
        <v>307</v>
      </c>
      <c r="B117" s="37" t="s">
        <v>321</v>
      </c>
      <c r="C117" s="25"/>
      <c r="D117" s="34" t="s">
        <v>207</v>
      </c>
      <c r="E117" s="24">
        <v>41</v>
      </c>
    </row>
    <row r="118" spans="1:5" ht="73.5" customHeight="1" x14ac:dyDescent="0.25">
      <c r="A118" s="35" t="s">
        <v>307</v>
      </c>
      <c r="B118" s="29" t="s">
        <v>208</v>
      </c>
      <c r="C118" s="25"/>
      <c r="D118" s="23" t="s">
        <v>209</v>
      </c>
      <c r="E118" s="24">
        <v>42</v>
      </c>
    </row>
    <row r="119" spans="1:5" ht="73.5" customHeight="1" x14ac:dyDescent="0.25">
      <c r="A119" s="35" t="s">
        <v>307</v>
      </c>
      <c r="B119" s="29" t="s">
        <v>208</v>
      </c>
      <c r="C119" s="25"/>
      <c r="D119" s="23" t="s">
        <v>210</v>
      </c>
      <c r="E119" s="24">
        <v>43</v>
      </c>
    </row>
    <row r="120" spans="1:5" ht="73.5" customHeight="1" x14ac:dyDescent="0.25">
      <c r="A120" s="35" t="s">
        <v>307</v>
      </c>
      <c r="B120" s="29" t="s">
        <v>208</v>
      </c>
      <c r="C120" s="30"/>
      <c r="D120" s="26" t="s">
        <v>211</v>
      </c>
      <c r="E120" s="24">
        <v>44</v>
      </c>
    </row>
    <row r="121" spans="1:5" ht="73.5" customHeight="1" x14ac:dyDescent="0.25">
      <c r="A121" s="28" t="s">
        <v>307</v>
      </c>
      <c r="B121" s="29" t="s">
        <v>212</v>
      </c>
      <c r="C121" s="25" t="s">
        <v>213</v>
      </c>
      <c r="D121" s="32" t="s">
        <v>214</v>
      </c>
      <c r="E121" s="24">
        <v>45</v>
      </c>
    </row>
    <row r="122" spans="1:5" ht="73.5" customHeight="1" x14ac:dyDescent="0.25">
      <c r="A122" s="28" t="s">
        <v>307</v>
      </c>
      <c r="B122" s="29" t="s">
        <v>212</v>
      </c>
      <c r="C122" s="25" t="s">
        <v>215</v>
      </c>
      <c r="D122" s="32" t="s">
        <v>216</v>
      </c>
      <c r="E122" s="24">
        <v>46</v>
      </c>
    </row>
    <row r="123" spans="1:5" ht="73.5" customHeight="1" x14ac:dyDescent="0.25">
      <c r="A123" s="28" t="s">
        <v>307</v>
      </c>
      <c r="B123" s="29" t="s">
        <v>212</v>
      </c>
      <c r="C123" s="25" t="s">
        <v>217</v>
      </c>
      <c r="D123" s="23" t="s">
        <v>218</v>
      </c>
      <c r="E123" s="24">
        <v>47</v>
      </c>
    </row>
    <row r="124" spans="1:5" ht="73.5" customHeight="1" x14ac:dyDescent="0.25">
      <c r="A124" s="28" t="s">
        <v>307</v>
      </c>
      <c r="B124" s="29" t="s">
        <v>212</v>
      </c>
      <c r="C124" s="25" t="s">
        <v>217</v>
      </c>
      <c r="D124" s="23" t="s">
        <v>219</v>
      </c>
      <c r="E124" s="24">
        <v>48</v>
      </c>
    </row>
    <row r="125" spans="1:5" ht="73.5" customHeight="1" x14ac:dyDescent="0.25">
      <c r="A125" s="35" t="s">
        <v>307</v>
      </c>
      <c r="B125" s="29" t="s">
        <v>212</v>
      </c>
      <c r="C125" s="25" t="s">
        <v>220</v>
      </c>
      <c r="D125" s="23" t="s">
        <v>221</v>
      </c>
      <c r="E125" s="24">
        <v>49</v>
      </c>
    </row>
    <row r="126" spans="1:5" ht="73.5" customHeight="1" x14ac:dyDescent="0.25">
      <c r="A126" s="28" t="s">
        <v>307</v>
      </c>
      <c r="B126" s="29" t="s">
        <v>212</v>
      </c>
      <c r="C126" s="25" t="s">
        <v>222</v>
      </c>
      <c r="D126" s="23" t="s">
        <v>223</v>
      </c>
      <c r="E126" s="24">
        <v>50</v>
      </c>
    </row>
    <row r="127" spans="1:5" ht="73.5" customHeight="1" x14ac:dyDescent="0.25">
      <c r="A127" s="28" t="s">
        <v>307</v>
      </c>
      <c r="B127" s="29" t="s">
        <v>224</v>
      </c>
      <c r="C127" s="25"/>
      <c r="D127" s="23" t="s">
        <v>225</v>
      </c>
      <c r="E127" s="24">
        <v>51</v>
      </c>
    </row>
    <row r="128" spans="1:5" ht="73.5" customHeight="1" x14ac:dyDescent="0.25">
      <c r="A128" s="28" t="s">
        <v>307</v>
      </c>
      <c r="B128" s="29" t="s">
        <v>224</v>
      </c>
      <c r="C128" s="25"/>
      <c r="D128" s="32" t="s">
        <v>226</v>
      </c>
      <c r="E128" s="24">
        <v>52</v>
      </c>
    </row>
    <row r="129" spans="1:5" ht="73.5" customHeight="1" x14ac:dyDescent="0.25">
      <c r="A129" s="28" t="s">
        <v>307</v>
      </c>
      <c r="B129" s="29" t="s">
        <v>224</v>
      </c>
      <c r="C129" s="25" t="s">
        <v>148</v>
      </c>
      <c r="D129" s="23" t="s">
        <v>227</v>
      </c>
      <c r="E129" s="24">
        <v>53</v>
      </c>
    </row>
    <row r="130" spans="1:5" ht="73.5" customHeight="1" x14ac:dyDescent="0.25">
      <c r="A130" s="28" t="s">
        <v>307</v>
      </c>
      <c r="B130" s="29" t="s">
        <v>228</v>
      </c>
      <c r="C130" s="25"/>
      <c r="D130" s="26" t="s">
        <v>229</v>
      </c>
      <c r="E130" s="24">
        <v>54</v>
      </c>
    </row>
    <row r="131" spans="1:5" ht="73.5" customHeight="1" x14ac:dyDescent="0.25">
      <c r="A131" s="28" t="s">
        <v>307</v>
      </c>
      <c r="B131" s="29" t="s">
        <v>228</v>
      </c>
      <c r="C131" s="25" t="s">
        <v>174</v>
      </c>
      <c r="D131" s="23" t="s">
        <v>230</v>
      </c>
      <c r="E131" s="24">
        <v>55</v>
      </c>
    </row>
    <row r="132" spans="1:5" ht="73.5" customHeight="1" x14ac:dyDescent="0.25">
      <c r="A132" s="28" t="s">
        <v>307</v>
      </c>
      <c r="B132" s="29" t="s">
        <v>231</v>
      </c>
      <c r="C132" s="25" t="s">
        <v>232</v>
      </c>
      <c r="D132" s="26" t="s">
        <v>232</v>
      </c>
      <c r="E132" s="24">
        <v>56</v>
      </c>
    </row>
    <row r="133" spans="1:5" ht="73.5" customHeight="1" x14ac:dyDescent="0.25">
      <c r="A133" s="28" t="s">
        <v>307</v>
      </c>
      <c r="B133" s="29" t="s">
        <v>231</v>
      </c>
      <c r="C133" s="30"/>
      <c r="D133" s="23" t="s">
        <v>233</v>
      </c>
      <c r="E133" s="24">
        <v>57</v>
      </c>
    </row>
    <row r="134" spans="1:5" ht="73.5" customHeight="1" x14ac:dyDescent="0.25">
      <c r="A134" s="28" t="s">
        <v>308</v>
      </c>
      <c r="B134" s="29" t="s">
        <v>234</v>
      </c>
      <c r="C134" s="25"/>
      <c r="D134" s="27" t="s">
        <v>235</v>
      </c>
      <c r="E134" s="24">
        <v>58</v>
      </c>
    </row>
    <row r="135" spans="1:5" ht="73.5" customHeight="1" x14ac:dyDescent="0.25">
      <c r="A135" s="28" t="s">
        <v>308</v>
      </c>
      <c r="B135" s="29" t="s">
        <v>234</v>
      </c>
      <c r="C135" s="25"/>
      <c r="D135" s="23" t="s">
        <v>236</v>
      </c>
      <c r="E135" s="24">
        <v>59</v>
      </c>
    </row>
    <row r="136" spans="1:5" ht="73.5" customHeight="1" x14ac:dyDescent="0.25">
      <c r="A136" s="28" t="s">
        <v>308</v>
      </c>
      <c r="B136" s="29" t="s">
        <v>234</v>
      </c>
      <c r="C136" s="25" t="s">
        <v>148</v>
      </c>
      <c r="D136" s="23" t="s">
        <v>237</v>
      </c>
      <c r="E136" s="24">
        <v>60</v>
      </c>
    </row>
    <row r="137" spans="1:5" ht="73.5" customHeight="1" x14ac:dyDescent="0.25">
      <c r="A137" s="28" t="s">
        <v>308</v>
      </c>
      <c r="B137" s="29" t="s">
        <v>234</v>
      </c>
      <c r="C137" s="25" t="s">
        <v>148</v>
      </c>
      <c r="D137" s="23" t="s">
        <v>238</v>
      </c>
      <c r="E137" s="24">
        <v>61</v>
      </c>
    </row>
    <row r="138" spans="1:5" ht="73.5" customHeight="1" x14ac:dyDescent="0.25">
      <c r="A138" s="28" t="s">
        <v>308</v>
      </c>
      <c r="B138" s="29" t="s">
        <v>234</v>
      </c>
      <c r="C138" s="25" t="s">
        <v>239</v>
      </c>
      <c r="D138" s="23" t="s">
        <v>240</v>
      </c>
      <c r="E138" s="24">
        <v>62</v>
      </c>
    </row>
    <row r="139" spans="1:5" ht="73.5" customHeight="1" x14ac:dyDescent="0.25">
      <c r="A139" s="28" t="s">
        <v>308</v>
      </c>
      <c r="B139" s="29" t="s">
        <v>234</v>
      </c>
      <c r="C139" s="25"/>
      <c r="D139" s="23" t="s">
        <v>241</v>
      </c>
      <c r="E139" s="24">
        <v>63</v>
      </c>
    </row>
    <row r="140" spans="1:5" ht="73.5" customHeight="1" x14ac:dyDescent="0.25">
      <c r="A140" s="28" t="s">
        <v>308</v>
      </c>
      <c r="B140" s="29" t="s">
        <v>242</v>
      </c>
      <c r="C140" s="25"/>
      <c r="D140" s="23" t="s">
        <v>243</v>
      </c>
      <c r="E140" s="24">
        <v>64</v>
      </c>
    </row>
    <row r="141" spans="1:5" ht="73.5" customHeight="1" x14ac:dyDescent="0.25">
      <c r="A141" s="28" t="s">
        <v>308</v>
      </c>
      <c r="B141" s="29" t="s">
        <v>242</v>
      </c>
      <c r="C141" s="25"/>
      <c r="D141" s="27" t="s">
        <v>244</v>
      </c>
      <c r="E141" s="24">
        <v>65</v>
      </c>
    </row>
    <row r="142" spans="1:5" ht="73.5" customHeight="1" x14ac:dyDescent="0.25">
      <c r="A142" s="28" t="s">
        <v>308</v>
      </c>
      <c r="B142" s="29" t="s">
        <v>329</v>
      </c>
      <c r="C142" s="25"/>
      <c r="D142" s="38" t="s">
        <v>245</v>
      </c>
      <c r="E142" s="24">
        <v>66</v>
      </c>
    </row>
    <row r="143" spans="1:5" ht="73.5" customHeight="1" x14ac:dyDescent="0.25">
      <c r="A143" s="28" t="s">
        <v>308</v>
      </c>
      <c r="B143" s="29" t="s">
        <v>246</v>
      </c>
      <c r="C143" s="25"/>
      <c r="D143" s="26" t="s">
        <v>247</v>
      </c>
      <c r="E143" s="24">
        <v>67</v>
      </c>
    </row>
    <row r="144" spans="1:5" ht="73.5" customHeight="1" x14ac:dyDescent="0.25">
      <c r="A144" s="28" t="s">
        <v>308</v>
      </c>
      <c r="B144" s="29" t="s">
        <v>246</v>
      </c>
      <c r="C144" s="25"/>
      <c r="D144" s="23" t="s">
        <v>248</v>
      </c>
      <c r="E144" s="24">
        <v>68</v>
      </c>
    </row>
    <row r="145" spans="1:5" ht="73.5" customHeight="1" x14ac:dyDescent="0.25">
      <c r="A145" s="31" t="s">
        <v>308</v>
      </c>
      <c r="B145" s="39" t="s">
        <v>334</v>
      </c>
      <c r="C145" s="30"/>
      <c r="D145" s="40" t="s">
        <v>249</v>
      </c>
      <c r="E145" s="24">
        <v>69</v>
      </c>
    </row>
    <row r="146" spans="1:5" ht="73.5" customHeight="1" x14ac:dyDescent="0.25">
      <c r="A146" s="31" t="s">
        <v>308</v>
      </c>
      <c r="B146" s="39" t="s">
        <v>334</v>
      </c>
      <c r="C146" s="30"/>
      <c r="D146" s="26" t="s">
        <v>250</v>
      </c>
      <c r="E146" s="24">
        <v>70</v>
      </c>
    </row>
  </sheetData>
  <sheetProtection selectLockedCells="1" selectUnlockedCells="1"/>
  <phoneticPr fontId="3" type="noConversion"/>
  <dataValidations count="1">
    <dataValidation type="list" allowBlank="1" showInputMessage="1" showErrorMessage="1" sqref="A117:B117">
      <formula1>INDIRECT(#REF!)</formula1>
    </dataValidation>
  </dataValidation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7</vt:i4>
      </vt:variant>
    </vt:vector>
  </HeadingPairs>
  <TitlesOfParts>
    <vt:vector size="21" baseType="lpstr">
      <vt:lpstr>Insumos PMR</vt:lpstr>
      <vt:lpstr>Insumos APC APR</vt:lpstr>
      <vt:lpstr>Insumo informe ejecutivo</vt:lpstr>
      <vt:lpstr>Matriz Unificada de Seguimiento</vt:lpstr>
      <vt:lpstr>2013</vt:lpstr>
      <vt:lpstr>2014</vt:lpstr>
      <vt:lpstr>2015</vt:lpstr>
      <vt:lpstr>2016</vt:lpstr>
      <vt:lpstr>Hoja2</vt:lpstr>
      <vt:lpstr>Hoja3</vt:lpstr>
      <vt:lpstr>PMR</vt:lpstr>
      <vt:lpstr>APC</vt:lpstr>
      <vt:lpstr>APR</vt:lpstr>
      <vt:lpstr>Desplegables</vt:lpstr>
      <vt:lpstr>EJE_DOS</vt:lpstr>
      <vt:lpstr>EJE_TRES</vt:lpstr>
      <vt:lpstr>EJE_UNO</vt:lpstr>
      <vt:lpstr>EJES</vt:lpstr>
      <vt:lpstr>INDICADOR_UNIFICADO</vt:lpstr>
      <vt:lpstr>LOCALIDADES</vt:lpstr>
      <vt:lpstr>'Matriz Unificada de Seguimiento'!Títulos_a_imprimir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Mauricio Sarmiento Masmela</dc:creator>
  <cp:lastModifiedBy>Gabriel.Zaidiza</cp:lastModifiedBy>
  <cp:lastPrinted>2016-01-14T18:52:43Z</cp:lastPrinted>
  <dcterms:created xsi:type="dcterms:W3CDTF">2012-09-12T17:20:31Z</dcterms:created>
  <dcterms:modified xsi:type="dcterms:W3CDTF">2017-02-21T21:39:17Z</dcterms:modified>
</cp:coreProperties>
</file>